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155" windowWidth="17520" windowHeight="6915" tabRatio="928" firstSheet="44" activeTab="61"/>
  </bookViews>
  <sheets>
    <sheet name="فاصل  (7)" sheetId="108" r:id="rId1"/>
    <sheet name="2 " sheetId="32" r:id="rId2"/>
    <sheet name="3 " sheetId="33" r:id="rId3"/>
    <sheet name="4." sheetId="34" r:id="rId4"/>
    <sheet name="5" sheetId="35" r:id="rId5"/>
    <sheet name="6" sheetId="36" r:id="rId6"/>
    <sheet name="7" sheetId="37" r:id="rId7"/>
    <sheet name="8" sheetId="38" r:id="rId8"/>
    <sheet name="9 (2)" sheetId="115" r:id="rId9"/>
    <sheet name="10 (2)" sheetId="116" r:id="rId10"/>
    <sheet name="فاصل  (8)" sheetId="109" r:id="rId11"/>
    <sheet name="11" sheetId="39" r:id="rId12"/>
    <sheet name="ج12" sheetId="40" r:id="rId13"/>
    <sheet name="ج13" sheetId="41" r:id="rId14"/>
    <sheet name="ج14" sheetId="42" r:id="rId15"/>
    <sheet name="ج15" sheetId="43" r:id="rId16"/>
    <sheet name="ج16" sheetId="44" r:id="rId17"/>
    <sheet name="ج17" sheetId="45" r:id="rId18"/>
    <sheet name="ج18" sheetId="46" r:id="rId19"/>
    <sheet name="فاصل  (9)" sheetId="110" r:id="rId20"/>
    <sheet name="ج19" sheetId="47" r:id="rId21"/>
    <sheet name="ج20" sheetId="48" r:id="rId22"/>
    <sheet name="ج21" sheetId="49" r:id="rId23"/>
    <sheet name="22ج" sheetId="50" r:id="rId24"/>
    <sheet name="ج23" sheetId="51" r:id="rId25"/>
    <sheet name="ج24" sheetId="52" r:id="rId26"/>
    <sheet name="الراتب التقاعدي " sheetId="71" r:id="rId27"/>
    <sheet name="26ج" sheetId="53" r:id="rId28"/>
    <sheet name="ج27" sheetId="54" r:id="rId29"/>
    <sheet name="ج28" sheetId="55" r:id="rId30"/>
    <sheet name="الموجودات الثابتة (4)" sheetId="85" r:id="rId31"/>
    <sheet name="ايرادات  30" sheetId="86" r:id="rId32"/>
    <sheet name="فاصل  (10)" sheetId="111" r:id="rId33"/>
    <sheet name="31" sheetId="56" r:id="rId34"/>
    <sheet name="32" sheetId="57" r:id="rId35"/>
    <sheet name="ج33" sheetId="58" r:id="rId36"/>
    <sheet name="الداخلين" sheetId="59" r:id="rId37"/>
    <sheet name="المغادرين35" sheetId="60" r:id="rId38"/>
    <sheet name="العاملين36 " sheetId="61" r:id="rId39"/>
    <sheet name="عاملين37" sheetId="62" r:id="rId40"/>
    <sheet name="فاصل  (12)" sheetId="113" r:id="rId41"/>
    <sheet name="38 (2)" sheetId="94" r:id="rId42"/>
    <sheet name="39 (2)" sheetId="95" r:id="rId43"/>
    <sheet name="40 (2)" sheetId="96" r:id="rId44"/>
    <sheet name="41 (2)" sheetId="97" r:id="rId45"/>
    <sheet name="ج42 (2)" sheetId="99" r:id="rId46"/>
    <sheet name="ج43 (2)" sheetId="100" r:id="rId47"/>
    <sheet name="44ج (2)" sheetId="101" r:id="rId48"/>
    <sheet name="(16)" sheetId="102" r:id="rId49"/>
    <sheet name="(17)" sheetId="103" r:id="rId50"/>
    <sheet name="فاصل  (11)" sheetId="112" r:id="rId51"/>
    <sheet name="شبكه الحماية47" sheetId="1" r:id="rId52"/>
    <sheet name="فئات الشمول " sheetId="73" r:id="rId53"/>
    <sheet name="تابع" sheetId="72" r:id="rId54"/>
    <sheet name="49" sheetId="2" r:id="rId55"/>
    <sheet name="فاصل  (13)" sheetId="114" r:id="rId56"/>
    <sheet name="50" sheetId="5" r:id="rId57"/>
    <sheet name="51" sheetId="6" r:id="rId58"/>
    <sheet name="52" sheetId="7" r:id="rId59"/>
    <sheet name="53" sheetId="8" r:id="rId60"/>
    <sheet name="54" sheetId="9" r:id="rId61"/>
    <sheet name="55" sheetId="10" r:id="rId62"/>
    <sheet name="Sheet10" sheetId="22" r:id="rId63"/>
  </sheets>
  <definedNames>
    <definedName name="_xlnm.Print_Area" localSheetId="48">'(16)'!$A$1:$L$58</definedName>
    <definedName name="_xlnm.Print_Area" localSheetId="49">'(17)'!$A$1:$I$174</definedName>
    <definedName name="_xlnm.Print_Area" localSheetId="9">'10 (2)'!$A$1:$I$174</definedName>
    <definedName name="_xlnm.Print_Area" localSheetId="11">'11'!$A$1:$M$23</definedName>
    <definedName name="_xlnm.Print_Area" localSheetId="1">'2 '!$A$1:$J$25</definedName>
    <definedName name="_xlnm.Print_Area" localSheetId="23">'22ج'!$A$1:$Q$19</definedName>
    <definedName name="_xlnm.Print_Area" localSheetId="27">'26ج'!$A$1:$W$21</definedName>
    <definedName name="_xlnm.Print_Area" localSheetId="2">'3 '!$A$1:$N$19</definedName>
    <definedName name="_xlnm.Print_Area" localSheetId="33">'31'!$A$1:$N$11</definedName>
    <definedName name="_xlnm.Print_Area" localSheetId="34">'32'!$A$1:$U$21</definedName>
    <definedName name="_xlnm.Print_Area" localSheetId="41">'38 (2)'!$A$1:$M$24</definedName>
    <definedName name="_xlnm.Print_Area" localSheetId="42">'39 (2)'!$A$1:$U$23</definedName>
    <definedName name="_xlnm.Print_Area" localSheetId="3">'4.'!$A$1:$Q$23</definedName>
    <definedName name="_xlnm.Print_Area" localSheetId="43">'40 (2)'!$A$1:$U$24</definedName>
    <definedName name="_xlnm.Print_Area" localSheetId="44">'41 (2)'!$A$1:$Y$26</definedName>
    <definedName name="_xlnm.Print_Area" localSheetId="54">'49'!$A$1:$E$23</definedName>
    <definedName name="_xlnm.Print_Area" localSheetId="4">'5'!$A$1:$Q$23</definedName>
    <definedName name="_xlnm.Print_Area" localSheetId="56">'50'!$A$1:$H$23</definedName>
    <definedName name="_xlnm.Print_Area" localSheetId="5">'6'!$A$1:$Q$21</definedName>
    <definedName name="_xlnm.Print_Area" localSheetId="6">'7'!$A$1:$S$105</definedName>
    <definedName name="_xlnm.Print_Area" localSheetId="7">'8'!$A$1:$S$29</definedName>
    <definedName name="_xlnm.Print_Area" localSheetId="8">'9 (2)'!$A$1:$L$58</definedName>
    <definedName name="_xlnm.Print_Area" localSheetId="36">الداخلين!$A$1:$U$17</definedName>
    <definedName name="_xlnm.Print_Area" localSheetId="26">'الراتب التقاعدي '!$A$1:$O$13</definedName>
    <definedName name="_xlnm.Print_Area" localSheetId="38">'العاملين36 '!$A$1:$S$24</definedName>
    <definedName name="_xlnm.Print_Area" localSheetId="37">المغادرين35!$A$1:$U$16</definedName>
    <definedName name="_xlnm.Print_Area" localSheetId="30">'الموجودات الثابتة (4)'!$A$1:$L$28</definedName>
    <definedName name="_xlnm.Print_Area" localSheetId="31">'ايرادات  30'!$A$1:$I$15</definedName>
    <definedName name="_xlnm.Print_Area" localSheetId="53">تابع!$A$1:$AI$23</definedName>
    <definedName name="_xlnm.Print_Area" localSheetId="12">ج12!$A$1:$Q$23</definedName>
    <definedName name="_xlnm.Print_Area" localSheetId="13">ج13!$A$1:$S$29</definedName>
    <definedName name="_xlnm.Print_Area" localSheetId="14">ج14!$A$1:$G$27</definedName>
    <definedName name="_xlnm.Print_Area" localSheetId="15">ج15!$A$1:$Q$24</definedName>
    <definedName name="_xlnm.Print_Area" localSheetId="17">ج17!$A$1:$S$31</definedName>
    <definedName name="_xlnm.Print_Area" localSheetId="18">ج18!$A$1:$S$19</definedName>
    <definedName name="_xlnm.Print_Area" localSheetId="20">ج19!$A$1:$P$18</definedName>
    <definedName name="_xlnm.Print_Area" localSheetId="22">ج21!$A$1:$J$20</definedName>
    <definedName name="_xlnm.Print_Area" localSheetId="24">ج23!$A$1:$O$17</definedName>
    <definedName name="_xlnm.Print_Area" localSheetId="25">ج24!$A$1:$O$18</definedName>
    <definedName name="_xlnm.Print_Area" localSheetId="28">ج27!$A$1:$S$18</definedName>
    <definedName name="_xlnm.Print_Area" localSheetId="29">ج28!$A$1:$S$16</definedName>
    <definedName name="_xlnm.Print_Area" localSheetId="35">ج33!$A$1:$H$25</definedName>
    <definedName name="_xlnm.Print_Area" localSheetId="45">'ج42 (2)'!$A$1:$G$19</definedName>
    <definedName name="_xlnm.Print_Area" localSheetId="46">'ج43 (2)'!$A$1:$T$24</definedName>
    <definedName name="_xlnm.Print_Area" localSheetId="51">'شبكه الحماية47'!$A$1:$E$24</definedName>
    <definedName name="_xlnm.Print_Area" localSheetId="39">عاملين37!$A$1:$S$20</definedName>
    <definedName name="_xlnm.Print_Area" localSheetId="32">'فاصل  (10)'!$A$1:$C$19</definedName>
    <definedName name="_xlnm.Print_Area" localSheetId="50">'فاصل  (11)'!$A$1:$C$19</definedName>
    <definedName name="_xlnm.Print_Area" localSheetId="40">'فاصل  (12)'!$A$1:$C$19</definedName>
    <definedName name="_xlnm.Print_Area" localSheetId="55">'فاصل  (13)'!$A$1:$C$19</definedName>
    <definedName name="_xlnm.Print_Area" localSheetId="0">'فاصل  (7)'!$A$1:$C$19</definedName>
    <definedName name="_xlnm.Print_Area" localSheetId="10">'فاصل  (8)'!$A$1:$C$19</definedName>
    <definedName name="_xlnm.Print_Area" localSheetId="19">'فاصل  (9)'!$A$1:$C$19</definedName>
  </definedNames>
  <calcPr calcId="144525"/>
  <fileRecoveryPr autoRecover="0"/>
</workbook>
</file>

<file path=xl/calcChain.xml><?xml version="1.0" encoding="utf-8"?>
<calcChain xmlns="http://schemas.openxmlformats.org/spreadsheetml/2006/main">
  <c r="AF23" i="72" l="1"/>
  <c r="AH13" i="72"/>
  <c r="AH8" i="72"/>
  <c r="Q18" i="116"/>
  <c r="Q19" i="116"/>
  <c r="Q20" i="116"/>
  <c r="Q21" i="116"/>
  <c r="Q22" i="116"/>
  <c r="L23" i="116"/>
  <c r="M23" i="116"/>
  <c r="N23" i="116"/>
  <c r="O23" i="116"/>
  <c r="P23" i="116"/>
  <c r="Q23" i="116" s="1"/>
  <c r="Q43" i="116"/>
  <c r="Q44" i="116"/>
  <c r="Q45" i="116"/>
  <c r="Q46" i="116"/>
  <c r="Q47" i="116"/>
  <c r="Q48" i="116"/>
  <c r="Q49" i="116"/>
  <c r="K53" i="116"/>
  <c r="K54" i="116"/>
  <c r="K55" i="116"/>
  <c r="K56" i="116"/>
  <c r="K57" i="116"/>
  <c r="K59" i="116" s="1"/>
  <c r="K58" i="116"/>
  <c r="J59" i="116"/>
  <c r="L59" i="116"/>
  <c r="M59" i="116"/>
  <c r="N59" i="116"/>
  <c r="O59" i="116"/>
  <c r="P59" i="116"/>
  <c r="Q59" i="116"/>
  <c r="R59" i="116"/>
  <c r="S59" i="116"/>
  <c r="T59" i="116"/>
  <c r="U59" i="116"/>
  <c r="V59" i="116"/>
  <c r="W59" i="116"/>
  <c r="X59" i="116"/>
  <c r="Y59" i="116"/>
  <c r="Z59" i="116"/>
  <c r="AA59" i="116"/>
  <c r="AB59" i="116"/>
  <c r="AC59" i="116"/>
  <c r="AD59" i="116"/>
  <c r="AE59" i="116"/>
  <c r="AF59" i="116"/>
  <c r="AG59" i="116"/>
  <c r="P62" i="116"/>
  <c r="P63" i="116"/>
  <c r="P64" i="116"/>
  <c r="P65" i="116"/>
  <c r="P66" i="116"/>
  <c r="L67" i="116"/>
  <c r="M67" i="116"/>
  <c r="N67" i="116"/>
  <c r="O67" i="116"/>
  <c r="P67" i="116"/>
  <c r="C165" i="103" l="1"/>
  <c r="C163" i="103"/>
  <c r="C162" i="103"/>
  <c r="D162" i="103"/>
  <c r="E162" i="103"/>
  <c r="F162" i="103"/>
  <c r="G162" i="103"/>
  <c r="D163" i="103"/>
  <c r="E163" i="103"/>
  <c r="F163" i="103"/>
  <c r="G163" i="103"/>
  <c r="C164" i="103"/>
  <c r="D164" i="103"/>
  <c r="E164" i="103"/>
  <c r="F164" i="103"/>
  <c r="G164" i="103"/>
  <c r="D165" i="103"/>
  <c r="E165" i="103"/>
  <c r="F165" i="103"/>
  <c r="G165" i="103"/>
  <c r="C166" i="103"/>
  <c r="D166" i="103"/>
  <c r="E166" i="103"/>
  <c r="F166" i="103"/>
  <c r="G166" i="103"/>
  <c r="C167" i="103"/>
  <c r="D167" i="103"/>
  <c r="E167" i="103"/>
  <c r="F167" i="103"/>
  <c r="G167" i="103"/>
  <c r="C168" i="103"/>
  <c r="D168" i="103"/>
  <c r="E168" i="103"/>
  <c r="F168" i="103"/>
  <c r="G168" i="103"/>
  <c r="C169" i="103"/>
  <c r="D169" i="103"/>
  <c r="E169" i="103"/>
  <c r="F169" i="103"/>
  <c r="G169" i="103"/>
  <c r="D55" i="102" l="1"/>
  <c r="G55" i="102"/>
  <c r="C55" i="102"/>
  <c r="P24" i="96"/>
  <c r="E9" i="94"/>
  <c r="E10" i="94"/>
  <c r="E11" i="94"/>
  <c r="E12" i="94"/>
  <c r="E13" i="94"/>
  <c r="E14" i="94"/>
  <c r="E15" i="94"/>
  <c r="E16" i="94"/>
  <c r="E17" i="94"/>
  <c r="E18" i="94"/>
  <c r="E19" i="94"/>
  <c r="E20" i="94"/>
  <c r="E21" i="94"/>
  <c r="E22" i="94"/>
  <c r="E8" i="94"/>
  <c r="C23" i="94"/>
  <c r="D23" i="94"/>
  <c r="B23" i="94"/>
  <c r="E23" i="94" s="1"/>
  <c r="H55" i="115" l="1"/>
  <c r="J55" i="115"/>
  <c r="F55" i="115"/>
  <c r="D55" i="115"/>
  <c r="C55" i="115"/>
  <c r="F112" i="116" l="1"/>
  <c r="D116" i="116"/>
  <c r="C53" i="116"/>
  <c r="F53" i="116" s="1"/>
  <c r="C23" i="116"/>
  <c r="C21" i="85"/>
  <c r="C27" i="85"/>
  <c r="C26" i="85"/>
  <c r="C20" i="85"/>
  <c r="C14" i="85"/>
  <c r="F58" i="103"/>
  <c r="G58" i="103" s="1"/>
  <c r="F56" i="103"/>
  <c r="G56" i="103" s="1"/>
  <c r="F53" i="103"/>
  <c r="G53" i="103" s="1"/>
  <c r="F52" i="103"/>
  <c r="G52" i="103" s="1"/>
  <c r="F54" i="103"/>
  <c r="G54" i="103" s="1"/>
  <c r="F55" i="103"/>
  <c r="G55" i="103" s="1"/>
  <c r="F57" i="103"/>
  <c r="G57" i="103" s="1"/>
  <c r="C53" i="103"/>
  <c r="D53" i="103"/>
  <c r="C54" i="103"/>
  <c r="D54" i="103"/>
  <c r="C55" i="103"/>
  <c r="D55" i="103"/>
  <c r="C56" i="103"/>
  <c r="D56" i="103"/>
  <c r="C57" i="103"/>
  <c r="D57" i="103"/>
  <c r="C58" i="103"/>
  <c r="D58" i="103"/>
  <c r="C59" i="103"/>
  <c r="D59" i="103"/>
  <c r="D52" i="103"/>
  <c r="C52" i="103"/>
  <c r="D116" i="103"/>
  <c r="E116" i="103"/>
  <c r="C116" i="103"/>
  <c r="F111" i="103"/>
  <c r="F112" i="103"/>
  <c r="F113" i="103"/>
  <c r="F114" i="103"/>
  <c r="G114" i="103" s="1"/>
  <c r="F115" i="103"/>
  <c r="F109" i="103"/>
  <c r="G88" i="103"/>
  <c r="G89" i="103"/>
  <c r="G90" i="103"/>
  <c r="G91" i="103"/>
  <c r="G92" i="103"/>
  <c r="G93" i="103"/>
  <c r="G87" i="103"/>
  <c r="F98" i="103"/>
  <c r="G98" i="103" s="1"/>
  <c r="F96" i="103"/>
  <c r="G96" i="103" s="1"/>
  <c r="F95" i="103"/>
  <c r="G95" i="103" s="1"/>
  <c r="F97" i="103"/>
  <c r="G97" i="103" s="1"/>
  <c r="F49" i="103"/>
  <c r="F47" i="103"/>
  <c r="G47" i="103" s="1"/>
  <c r="F46" i="103"/>
  <c r="F23" i="103"/>
  <c r="F152" i="103"/>
  <c r="G152" i="103" s="1"/>
  <c r="F151" i="103"/>
  <c r="G151" i="103" s="1"/>
  <c r="F150" i="103"/>
  <c r="F149" i="103"/>
  <c r="G149" i="103" s="1"/>
  <c r="F148" i="103"/>
  <c r="G148" i="103" s="1"/>
  <c r="F147" i="103"/>
  <c r="G147" i="103" s="1"/>
  <c r="F146" i="103"/>
  <c r="G146" i="103" s="1"/>
  <c r="F131" i="103"/>
  <c r="G131" i="103" s="1"/>
  <c r="F130" i="103"/>
  <c r="G130" i="103" s="1"/>
  <c r="F129" i="103"/>
  <c r="G129" i="103" s="1"/>
  <c r="F128" i="103"/>
  <c r="G128" i="103" s="1"/>
  <c r="F127" i="103"/>
  <c r="G127" i="103" s="1"/>
  <c r="F126" i="103"/>
  <c r="G126" i="103" s="1"/>
  <c r="F125" i="103"/>
  <c r="G125" i="103" s="1"/>
  <c r="G115" i="103"/>
  <c r="G113" i="103"/>
  <c r="G112" i="103"/>
  <c r="G111" i="103"/>
  <c r="F110" i="103"/>
  <c r="G110" i="103" s="1"/>
  <c r="F101" i="103"/>
  <c r="G101" i="103" s="1"/>
  <c r="F100" i="103"/>
  <c r="G100" i="103" s="1"/>
  <c r="F99" i="103"/>
  <c r="G99" i="103" s="1"/>
  <c r="F93" i="103"/>
  <c r="F92" i="103"/>
  <c r="F91" i="103"/>
  <c r="F90" i="103"/>
  <c r="F89" i="103"/>
  <c r="F88" i="103"/>
  <c r="F87" i="103"/>
  <c r="F85" i="103"/>
  <c r="G85" i="103" s="1"/>
  <c r="F84" i="103"/>
  <c r="G84" i="103" s="1"/>
  <c r="F83" i="103"/>
  <c r="G83" i="103" s="1"/>
  <c r="F82" i="103"/>
  <c r="G82" i="103" s="1"/>
  <c r="F81" i="103"/>
  <c r="G81" i="103" s="1"/>
  <c r="F80" i="103"/>
  <c r="G80" i="103" s="1"/>
  <c r="F79" i="103"/>
  <c r="G79" i="103" s="1"/>
  <c r="F66" i="103"/>
  <c r="G66" i="103" s="1"/>
  <c r="F65" i="103"/>
  <c r="G65" i="103" s="1"/>
  <c r="F64" i="103"/>
  <c r="G64" i="103" s="1"/>
  <c r="F63" i="103"/>
  <c r="G63" i="103" s="1"/>
  <c r="F62" i="103"/>
  <c r="G62" i="103" s="1"/>
  <c r="F61" i="103"/>
  <c r="G61" i="103" s="1"/>
  <c r="F60" i="103"/>
  <c r="G60" i="103" s="1"/>
  <c r="F44" i="103"/>
  <c r="F50" i="103"/>
  <c r="F48" i="103"/>
  <c r="F45" i="103"/>
  <c r="F30" i="103"/>
  <c r="F29" i="103"/>
  <c r="F28" i="103"/>
  <c r="F27" i="103"/>
  <c r="F26" i="103"/>
  <c r="F25" i="103"/>
  <c r="F24" i="103"/>
  <c r="G24" i="103" s="1"/>
  <c r="F22" i="103"/>
  <c r="F21" i="103"/>
  <c r="F20" i="103"/>
  <c r="F19" i="103"/>
  <c r="G20" i="103"/>
  <c r="F18" i="103"/>
  <c r="F17" i="103"/>
  <c r="F16" i="103"/>
  <c r="G50" i="103"/>
  <c r="G49" i="103"/>
  <c r="G48" i="103"/>
  <c r="G46" i="103"/>
  <c r="G45" i="103"/>
  <c r="G44" i="103"/>
  <c r="G19" i="103"/>
  <c r="G22" i="103"/>
  <c r="G21" i="103"/>
  <c r="G18" i="103"/>
  <c r="G17" i="103"/>
  <c r="G16" i="103"/>
  <c r="C23" i="103"/>
  <c r="C19" i="103"/>
  <c r="C20" i="103"/>
  <c r="C21" i="103"/>
  <c r="C22" i="103"/>
  <c r="C18" i="103"/>
  <c r="O18" i="103"/>
  <c r="F51" i="103"/>
  <c r="G29" i="103"/>
  <c r="G28" i="103"/>
  <c r="G27" i="103"/>
  <c r="G26" i="103"/>
  <c r="G25" i="103"/>
  <c r="F31" i="103"/>
  <c r="D23" i="103"/>
  <c r="E23" i="103"/>
  <c r="H54" i="115"/>
  <c r="H48" i="115"/>
  <c r="H49" i="115" s="1"/>
  <c r="H42" i="115"/>
  <c r="H42" i="102"/>
  <c r="G49" i="102"/>
  <c r="G48" i="102"/>
  <c r="D49" i="102"/>
  <c r="C49" i="102"/>
  <c r="D48" i="102"/>
  <c r="C48" i="102"/>
  <c r="H48" i="102"/>
  <c r="G42" i="102"/>
  <c r="D42" i="102"/>
  <c r="C42" i="102"/>
  <c r="E27" i="102"/>
  <c r="G27" i="102"/>
  <c r="H27" i="102"/>
  <c r="D27" i="102"/>
  <c r="E26" i="102"/>
  <c r="F26" i="102"/>
  <c r="G26" i="102"/>
  <c r="H26" i="102"/>
  <c r="I26" i="102"/>
  <c r="J26" i="102"/>
  <c r="D26" i="102"/>
  <c r="E21" i="102"/>
  <c r="G21" i="102"/>
  <c r="H21" i="102"/>
  <c r="D21" i="102"/>
  <c r="E20" i="102"/>
  <c r="F20" i="102"/>
  <c r="F21" i="102" s="1"/>
  <c r="F27" i="102" s="1"/>
  <c r="G20" i="102"/>
  <c r="H20" i="102"/>
  <c r="I20" i="102"/>
  <c r="I21" i="102" s="1"/>
  <c r="J20" i="102"/>
  <c r="D20" i="102"/>
  <c r="E14" i="102"/>
  <c r="F14" i="102"/>
  <c r="G14" i="102"/>
  <c r="H14" i="102"/>
  <c r="I14" i="102"/>
  <c r="J14" i="102"/>
  <c r="J21" i="102" s="1"/>
  <c r="J27" i="102" s="1"/>
  <c r="D14" i="102"/>
  <c r="I27" i="102" l="1"/>
  <c r="H49" i="102"/>
  <c r="H55" i="102" s="1"/>
  <c r="F132" i="103"/>
  <c r="F116" i="103"/>
  <c r="G59" i="103"/>
  <c r="F59" i="103"/>
  <c r="F153" i="103"/>
  <c r="G150" i="103"/>
  <c r="G109" i="103"/>
  <c r="G116" i="103" s="1"/>
  <c r="F102" i="103"/>
  <c r="F86" i="103"/>
  <c r="F67" i="103"/>
  <c r="F94" i="103"/>
  <c r="G30" i="103"/>
  <c r="G23" i="103"/>
  <c r="D15" i="86" l="1"/>
  <c r="E15" i="86"/>
  <c r="C15" i="86"/>
  <c r="F14" i="86"/>
  <c r="G14" i="86" s="1"/>
  <c r="F13" i="86"/>
  <c r="G13" i="86" s="1"/>
  <c r="F12" i="86"/>
  <c r="G12" i="86" s="1"/>
  <c r="F10" i="86"/>
  <c r="G10" i="86" s="1"/>
  <c r="F9" i="86"/>
  <c r="G9" i="86" s="1"/>
  <c r="F8" i="86"/>
  <c r="G8" i="86" s="1"/>
  <c r="F11" i="86"/>
  <c r="G11" i="86" s="1"/>
  <c r="E168" i="116"/>
  <c r="D168" i="116"/>
  <c r="E167" i="116"/>
  <c r="D167" i="116"/>
  <c r="E166" i="116"/>
  <c r="D166" i="116"/>
  <c r="E165" i="116"/>
  <c r="D165" i="116"/>
  <c r="E164" i="116"/>
  <c r="D164" i="116"/>
  <c r="E163" i="116"/>
  <c r="E169" i="116" s="1"/>
  <c r="D163" i="116"/>
  <c r="D169" i="116" s="1"/>
  <c r="E162" i="116"/>
  <c r="D162" i="116"/>
  <c r="E153" i="116"/>
  <c r="D153" i="116"/>
  <c r="C153" i="116"/>
  <c r="F152" i="116"/>
  <c r="G152" i="116" s="1"/>
  <c r="F151" i="116"/>
  <c r="G151" i="116" s="1"/>
  <c r="F150" i="116"/>
  <c r="G150" i="116" s="1"/>
  <c r="F149" i="116"/>
  <c r="G149" i="116" s="1"/>
  <c r="F148" i="116"/>
  <c r="G148" i="116" s="1"/>
  <c r="F147" i="116"/>
  <c r="G147" i="116" s="1"/>
  <c r="F146" i="116"/>
  <c r="E132" i="116"/>
  <c r="D132" i="116"/>
  <c r="C132" i="116"/>
  <c r="G131" i="116"/>
  <c r="F131" i="116"/>
  <c r="F130" i="116"/>
  <c r="G130" i="116" s="1"/>
  <c r="F129" i="116"/>
  <c r="G129" i="116" s="1"/>
  <c r="F128" i="116"/>
  <c r="G128" i="116" s="1"/>
  <c r="F127" i="116"/>
  <c r="G127" i="116" s="1"/>
  <c r="F126" i="116"/>
  <c r="G126" i="116" s="1"/>
  <c r="F125" i="116"/>
  <c r="F132" i="116" s="1"/>
  <c r="E116" i="116"/>
  <c r="C116" i="116"/>
  <c r="F115" i="116"/>
  <c r="G115" i="116" s="1"/>
  <c r="F114" i="116"/>
  <c r="G114" i="116" s="1"/>
  <c r="F113" i="116"/>
  <c r="G113" i="116" s="1"/>
  <c r="G112" i="116"/>
  <c r="F111" i="116"/>
  <c r="G111" i="116" s="1"/>
  <c r="F110" i="116"/>
  <c r="G110" i="116" s="1"/>
  <c r="F109" i="116"/>
  <c r="E102" i="116"/>
  <c r="D102" i="116"/>
  <c r="C102" i="116"/>
  <c r="F101" i="116"/>
  <c r="G101" i="116" s="1"/>
  <c r="F100" i="116"/>
  <c r="G100" i="116" s="1"/>
  <c r="F99" i="116"/>
  <c r="G99" i="116" s="1"/>
  <c r="F98" i="116"/>
  <c r="G98" i="116" s="1"/>
  <c r="F97" i="116"/>
  <c r="G97" i="116" s="1"/>
  <c r="F96" i="116"/>
  <c r="G96" i="116" s="1"/>
  <c r="F95" i="116"/>
  <c r="G95" i="116" s="1"/>
  <c r="E94" i="116"/>
  <c r="D94" i="116"/>
  <c r="C94" i="116"/>
  <c r="F93" i="116"/>
  <c r="G93" i="116" s="1"/>
  <c r="F92" i="116"/>
  <c r="G92" i="116" s="1"/>
  <c r="F91" i="116"/>
  <c r="G91" i="116" s="1"/>
  <c r="F90" i="116"/>
  <c r="G90" i="116" s="1"/>
  <c r="F89" i="116"/>
  <c r="G89" i="116" s="1"/>
  <c r="F88" i="116"/>
  <c r="G88" i="116" s="1"/>
  <c r="F87" i="116"/>
  <c r="E86" i="116"/>
  <c r="D86" i="116"/>
  <c r="C86" i="116"/>
  <c r="F85" i="116"/>
  <c r="G85" i="116" s="1"/>
  <c r="F84" i="116"/>
  <c r="G84" i="116" s="1"/>
  <c r="G83" i="116"/>
  <c r="F83" i="116"/>
  <c r="G82" i="116"/>
  <c r="F82" i="116"/>
  <c r="G81" i="116"/>
  <c r="F81" i="116"/>
  <c r="G80" i="116"/>
  <c r="F80" i="116"/>
  <c r="G79" i="116"/>
  <c r="F79" i="116"/>
  <c r="F86" i="116" s="1"/>
  <c r="E67" i="116"/>
  <c r="D67" i="116"/>
  <c r="G66" i="116"/>
  <c r="F66" i="116"/>
  <c r="F65" i="116"/>
  <c r="G65" i="116" s="1"/>
  <c r="F64" i="116"/>
  <c r="G64" i="116" s="1"/>
  <c r="F63" i="116"/>
  <c r="G63" i="116" s="1"/>
  <c r="F62" i="116"/>
  <c r="G62" i="116" s="1"/>
  <c r="F61" i="116"/>
  <c r="G61" i="116" s="1"/>
  <c r="F60" i="116"/>
  <c r="F67" i="116" s="1"/>
  <c r="AN59" i="116"/>
  <c r="AM59" i="116"/>
  <c r="AL59" i="116"/>
  <c r="AK59" i="116"/>
  <c r="AJ59" i="116"/>
  <c r="AI59" i="116"/>
  <c r="AH59" i="116"/>
  <c r="E59" i="116"/>
  <c r="D59" i="116"/>
  <c r="C58" i="116"/>
  <c r="F58" i="116" s="1"/>
  <c r="C57" i="116"/>
  <c r="C56" i="116"/>
  <c r="C55" i="116"/>
  <c r="C54" i="116"/>
  <c r="C52" i="116"/>
  <c r="E51" i="116"/>
  <c r="D51" i="116"/>
  <c r="C51" i="116"/>
  <c r="F50" i="116"/>
  <c r="G50" i="116" s="1"/>
  <c r="F49" i="116"/>
  <c r="G49" i="116" s="1"/>
  <c r="F48" i="116"/>
  <c r="G48" i="116" s="1"/>
  <c r="F47" i="116"/>
  <c r="G47" i="116" s="1"/>
  <c r="F46" i="116"/>
  <c r="G46" i="116" s="1"/>
  <c r="F45" i="116"/>
  <c r="F44" i="116"/>
  <c r="G44" i="116" s="1"/>
  <c r="E31" i="116"/>
  <c r="D31" i="116"/>
  <c r="C31" i="116"/>
  <c r="F30" i="116"/>
  <c r="G30" i="116" s="1"/>
  <c r="F29" i="116"/>
  <c r="G29" i="116" s="1"/>
  <c r="F28" i="116"/>
  <c r="G28" i="116" s="1"/>
  <c r="F27" i="116"/>
  <c r="G27" i="116" s="1"/>
  <c r="F26" i="116"/>
  <c r="G26" i="116" s="1"/>
  <c r="F25" i="116"/>
  <c r="G25" i="116" s="1"/>
  <c r="F24" i="116"/>
  <c r="F31" i="116" s="1"/>
  <c r="E23" i="116"/>
  <c r="D23" i="116"/>
  <c r="F22" i="116"/>
  <c r="G22" i="116" s="1"/>
  <c r="F21" i="116"/>
  <c r="G21" i="116" s="1"/>
  <c r="F20" i="116"/>
  <c r="G20" i="116" s="1"/>
  <c r="F19" i="116"/>
  <c r="G19" i="116" s="1"/>
  <c r="F18" i="116"/>
  <c r="G18" i="116" s="1"/>
  <c r="F17" i="116"/>
  <c r="F23" i="116" s="1"/>
  <c r="F16" i="116"/>
  <c r="G16" i="116" s="1"/>
  <c r="F54" i="115"/>
  <c r="D54" i="115"/>
  <c r="C54" i="115"/>
  <c r="S50" i="115"/>
  <c r="T48" i="115"/>
  <c r="F48" i="115"/>
  <c r="F49" i="115" s="1"/>
  <c r="D48" i="115"/>
  <c r="D49" i="115" s="1"/>
  <c r="C48" i="115"/>
  <c r="C49" i="115" s="1"/>
  <c r="F42" i="115"/>
  <c r="D42" i="115"/>
  <c r="C42" i="115"/>
  <c r="BG26" i="115"/>
  <c r="BF26" i="115"/>
  <c r="BE26" i="115"/>
  <c r="BD26" i="115"/>
  <c r="BC26" i="115"/>
  <c r="BB26" i="115"/>
  <c r="BA26" i="115"/>
  <c r="AZ26" i="115"/>
  <c r="AY26" i="115"/>
  <c r="AX26" i="115"/>
  <c r="AW26" i="115"/>
  <c r="AV26" i="115"/>
  <c r="AU26" i="115"/>
  <c r="AT26" i="115"/>
  <c r="AS26" i="115"/>
  <c r="AR26" i="115"/>
  <c r="AQ26" i="115"/>
  <c r="AP26" i="115"/>
  <c r="AO26" i="115"/>
  <c r="AN26" i="115"/>
  <c r="AM26" i="115"/>
  <c r="AL26" i="115"/>
  <c r="AK26" i="115"/>
  <c r="AJ26" i="115"/>
  <c r="AI26" i="115"/>
  <c r="AH26" i="115"/>
  <c r="AG26" i="115"/>
  <c r="AF26" i="115"/>
  <c r="AE26" i="115"/>
  <c r="AD26" i="115"/>
  <c r="AB26" i="115"/>
  <c r="AA26" i="115"/>
  <c r="Z26" i="115"/>
  <c r="Y26" i="115"/>
  <c r="W26" i="115"/>
  <c r="V26" i="115"/>
  <c r="U26" i="115"/>
  <c r="T26" i="115"/>
  <c r="S26" i="115"/>
  <c r="P26" i="115"/>
  <c r="J26" i="115"/>
  <c r="I26" i="115"/>
  <c r="H26" i="115"/>
  <c r="G26" i="115"/>
  <c r="F26" i="115"/>
  <c r="E26" i="115"/>
  <c r="D26" i="115"/>
  <c r="D27" i="115" s="1"/>
  <c r="AC25" i="115"/>
  <c r="O25" i="115" s="1"/>
  <c r="X25" i="115"/>
  <c r="BH25" i="115" s="1"/>
  <c r="P25" i="115"/>
  <c r="AC24" i="115"/>
  <c r="O24" i="115" s="1"/>
  <c r="X24" i="115"/>
  <c r="BH24" i="115" s="1"/>
  <c r="P24" i="115"/>
  <c r="AC23" i="115"/>
  <c r="AC26" i="115" s="1"/>
  <c r="X23" i="115"/>
  <c r="BH23" i="115" s="1"/>
  <c r="O23" i="115"/>
  <c r="J51" i="115" s="1"/>
  <c r="AC22" i="115"/>
  <c r="X22" i="115"/>
  <c r="BH22" i="115" s="1"/>
  <c r="P22" i="115"/>
  <c r="O22" i="115"/>
  <c r="J50" i="115" s="1"/>
  <c r="AC21" i="115"/>
  <c r="X21" i="115"/>
  <c r="BH21" i="115" s="1"/>
  <c r="BG20" i="115"/>
  <c r="BF20" i="115"/>
  <c r="BE20" i="115"/>
  <c r="BD20" i="115"/>
  <c r="BC20" i="115"/>
  <c r="BB20" i="115"/>
  <c r="BA20" i="115"/>
  <c r="AZ20" i="115"/>
  <c r="AX20" i="115"/>
  <c r="AW20" i="115"/>
  <c r="AV20" i="115"/>
  <c r="AU20" i="115"/>
  <c r="AT20" i="115"/>
  <c r="AS20" i="115"/>
  <c r="AR20" i="115"/>
  <c r="AQ20" i="115"/>
  <c r="AP20" i="115"/>
  <c r="AO20" i="115"/>
  <c r="AN20" i="115"/>
  <c r="AM20" i="115"/>
  <c r="AL20" i="115"/>
  <c r="AK20" i="115"/>
  <c r="AJ20" i="115"/>
  <c r="AI20" i="115"/>
  <c r="AH20" i="115"/>
  <c r="AG20" i="115"/>
  <c r="AF20" i="115"/>
  <c r="AE20" i="115"/>
  <c r="AD20" i="115"/>
  <c r="AB20" i="115"/>
  <c r="AA20" i="115"/>
  <c r="Z20" i="115"/>
  <c r="Y20" i="115"/>
  <c r="W20" i="115"/>
  <c r="V20" i="115"/>
  <c r="U20" i="115"/>
  <c r="T20" i="115"/>
  <c r="S20" i="115"/>
  <c r="P20" i="115"/>
  <c r="J20" i="115"/>
  <c r="I20" i="115"/>
  <c r="H20" i="115"/>
  <c r="G20" i="115"/>
  <c r="F20" i="115"/>
  <c r="E20" i="115"/>
  <c r="D20" i="115"/>
  <c r="AC19" i="115"/>
  <c r="X19" i="115"/>
  <c r="BH19" i="115" s="1"/>
  <c r="AC18" i="115"/>
  <c r="O18" i="115" s="1"/>
  <c r="X18" i="115"/>
  <c r="BH18" i="115" s="1"/>
  <c r="P18" i="115"/>
  <c r="AC17" i="115"/>
  <c r="X17" i="115"/>
  <c r="BH17" i="115" s="1"/>
  <c r="O17" i="115"/>
  <c r="J45" i="115" s="1"/>
  <c r="AC16" i="115"/>
  <c r="X16" i="115"/>
  <c r="BH16" i="115" s="1"/>
  <c r="P16" i="115"/>
  <c r="O16" i="115"/>
  <c r="J44" i="115" s="1"/>
  <c r="AC15" i="115"/>
  <c r="AC20" i="115" s="1"/>
  <c r="X15" i="115"/>
  <c r="X20" i="115" s="1"/>
  <c r="BG14" i="115"/>
  <c r="BF14" i="115"/>
  <c r="BE14" i="115"/>
  <c r="BD14" i="115"/>
  <c r="BC14" i="115"/>
  <c r="BB14" i="115"/>
  <c r="BA14" i="115"/>
  <c r="AZ14" i="115"/>
  <c r="AY14" i="115"/>
  <c r="AY20" i="115" s="1"/>
  <c r="AX14" i="115"/>
  <c r="AW14" i="115"/>
  <c r="AV14" i="115"/>
  <c r="AU14" i="115"/>
  <c r="AT14" i="115"/>
  <c r="AS14" i="115"/>
  <c r="AR14" i="115"/>
  <c r="AQ14" i="115"/>
  <c r="AP14" i="115"/>
  <c r="AO14" i="115"/>
  <c r="AN14" i="115"/>
  <c r="AM14" i="115"/>
  <c r="AL14" i="115"/>
  <c r="AK14" i="115"/>
  <c r="AJ14" i="115"/>
  <c r="AI14" i="115"/>
  <c r="AH14" i="115"/>
  <c r="AG14" i="115"/>
  <c r="AF14" i="115"/>
  <c r="AE14" i="115"/>
  <c r="AD14" i="115"/>
  <c r="AB14" i="115"/>
  <c r="AA14" i="115"/>
  <c r="Z14" i="115"/>
  <c r="Y14" i="115"/>
  <c r="W14" i="115"/>
  <c r="V14" i="115"/>
  <c r="U14" i="115"/>
  <c r="T14" i="115"/>
  <c r="S14" i="115"/>
  <c r="J14" i="115"/>
  <c r="J21" i="115" s="1"/>
  <c r="I14" i="115"/>
  <c r="I21" i="115" s="1"/>
  <c r="H14" i="115"/>
  <c r="H21" i="115" s="1"/>
  <c r="G14" i="115"/>
  <c r="G21" i="115" s="1"/>
  <c r="G27" i="115" s="1"/>
  <c r="F14" i="115"/>
  <c r="F21" i="115" s="1"/>
  <c r="E14" i="115"/>
  <c r="E21" i="115" s="1"/>
  <c r="D14" i="115"/>
  <c r="D21" i="115" s="1"/>
  <c r="AC13" i="115"/>
  <c r="X13" i="115"/>
  <c r="BH13" i="115" s="1"/>
  <c r="AC12" i="115"/>
  <c r="X12" i="115"/>
  <c r="BH12" i="115" s="1"/>
  <c r="O12" i="115"/>
  <c r="J40" i="115" s="1"/>
  <c r="AC11" i="115"/>
  <c r="X11" i="115"/>
  <c r="BH11" i="115" s="1"/>
  <c r="AC10" i="115"/>
  <c r="X10" i="115"/>
  <c r="BH10" i="115" s="1"/>
  <c r="O10" i="115"/>
  <c r="J38" i="115" s="1"/>
  <c r="AC9" i="115"/>
  <c r="X9" i="115"/>
  <c r="O9" i="115" s="1"/>
  <c r="AC8" i="115"/>
  <c r="AC14" i="115" s="1"/>
  <c r="X8" i="115"/>
  <c r="X14" i="115" s="1"/>
  <c r="O8" i="115"/>
  <c r="J36" i="115" s="1"/>
  <c r="AC7" i="115"/>
  <c r="X7" i="115"/>
  <c r="O7" i="115" s="1"/>
  <c r="G86" i="116" l="1"/>
  <c r="C59" i="116"/>
  <c r="G60" i="116"/>
  <c r="F51" i="116"/>
  <c r="G67" i="116"/>
  <c r="G125" i="116"/>
  <c r="F153" i="116"/>
  <c r="G153" i="116" s="1"/>
  <c r="F116" i="116"/>
  <c r="F102" i="116"/>
  <c r="G102" i="116"/>
  <c r="F94" i="116"/>
  <c r="G31" i="116"/>
  <c r="G24" i="116"/>
  <c r="G17" i="116"/>
  <c r="F15" i="86"/>
  <c r="G15" i="86"/>
  <c r="J35" i="115"/>
  <c r="M7" i="115"/>
  <c r="BH14" i="115"/>
  <c r="J46" i="115"/>
  <c r="M18" i="115"/>
  <c r="BH20" i="115"/>
  <c r="J52" i="115"/>
  <c r="M24" i="115"/>
  <c r="J37" i="115"/>
  <c r="M9" i="115"/>
  <c r="J53" i="115"/>
  <c r="M25" i="115"/>
  <c r="E27" i="115"/>
  <c r="I27" i="115"/>
  <c r="BH7" i="115"/>
  <c r="BH9" i="115"/>
  <c r="BH15" i="115"/>
  <c r="M8" i="115"/>
  <c r="BH8" i="115"/>
  <c r="M10" i="115"/>
  <c r="O11" i="115"/>
  <c r="O14" i="115" s="1"/>
  <c r="M12" i="115"/>
  <c r="O13" i="115"/>
  <c r="O15" i="115"/>
  <c r="M16" i="115"/>
  <c r="M17" i="115"/>
  <c r="O19" i="115"/>
  <c r="M22" i="115"/>
  <c r="M23" i="115"/>
  <c r="X26" i="115"/>
  <c r="BH26" i="115" s="1"/>
  <c r="G23" i="116"/>
  <c r="C165" i="116"/>
  <c r="F55" i="116"/>
  <c r="G55" i="116" s="1"/>
  <c r="C167" i="116"/>
  <c r="F57" i="116"/>
  <c r="G57" i="116" s="1"/>
  <c r="G116" i="116"/>
  <c r="J54" i="115"/>
  <c r="F27" i="115"/>
  <c r="H27" i="115"/>
  <c r="J27" i="115"/>
  <c r="O26" i="115"/>
  <c r="F54" i="116"/>
  <c r="C164" i="116"/>
  <c r="G54" i="116"/>
  <c r="F56" i="116"/>
  <c r="C166" i="116"/>
  <c r="G56" i="116"/>
  <c r="C168" i="116"/>
  <c r="G58" i="116"/>
  <c r="G132" i="116"/>
  <c r="G45" i="116"/>
  <c r="G51" i="116" s="1"/>
  <c r="F52" i="116"/>
  <c r="G87" i="116"/>
  <c r="G94" i="116" s="1"/>
  <c r="G109" i="116"/>
  <c r="G146" i="116"/>
  <c r="C162" i="116"/>
  <c r="M14" i="115" l="1"/>
  <c r="C163" i="116"/>
  <c r="G53" i="116"/>
  <c r="F166" i="116"/>
  <c r="G166" i="116" s="1"/>
  <c r="M26" i="115"/>
  <c r="F165" i="116"/>
  <c r="G165" i="116" s="1"/>
  <c r="M19" i="115"/>
  <c r="J47" i="115"/>
  <c r="F162" i="116"/>
  <c r="G162" i="116"/>
  <c r="F59" i="116"/>
  <c r="G59" i="116" s="1"/>
  <c r="F168" i="116"/>
  <c r="G168" i="116" s="1"/>
  <c r="F164" i="116"/>
  <c r="G164" i="116" s="1"/>
  <c r="G52" i="116"/>
  <c r="F167" i="116"/>
  <c r="G167" i="116" s="1"/>
  <c r="J43" i="115"/>
  <c r="J48" i="115" s="1"/>
  <c r="O20" i="115"/>
  <c r="M20" i="115" s="1"/>
  <c r="M15" i="115"/>
  <c r="J41" i="115"/>
  <c r="M13" i="115"/>
  <c r="M11" i="115"/>
  <c r="J39" i="115"/>
  <c r="J42" i="115" s="1"/>
  <c r="J49" i="115" l="1"/>
  <c r="O21" i="115"/>
  <c r="C169" i="116"/>
  <c r="F163" i="116"/>
  <c r="F169" i="116" s="1"/>
  <c r="G163" i="116" l="1"/>
  <c r="G169" i="116" s="1"/>
  <c r="M21" i="115"/>
  <c r="O27" i="115"/>
  <c r="M27" i="115" s="1"/>
  <c r="L13" i="33" l="1"/>
  <c r="D33" i="2" l="1"/>
  <c r="R21" i="54" l="1"/>
  <c r="R32" i="45"/>
  <c r="R26" i="100"/>
  <c r="D54" i="102" l="1"/>
  <c r="G54" i="102"/>
  <c r="H54" i="102"/>
  <c r="C54" i="102"/>
  <c r="BD8" i="102"/>
  <c r="BD9" i="102"/>
  <c r="BD10" i="102"/>
  <c r="BD11" i="102"/>
  <c r="BD12" i="102"/>
  <c r="BD13" i="102"/>
  <c r="BD14" i="102"/>
  <c r="BD15" i="102"/>
  <c r="BD16" i="102"/>
  <c r="BD17" i="102"/>
  <c r="BD18" i="102"/>
  <c r="BD19" i="102"/>
  <c r="BD20" i="102"/>
  <c r="BD21" i="102"/>
  <c r="BD22" i="102"/>
  <c r="BD23" i="102"/>
  <c r="BD24" i="102"/>
  <c r="BD25" i="102"/>
  <c r="BD26" i="102"/>
  <c r="BD7" i="102"/>
  <c r="G22" i="102"/>
  <c r="G23" i="102"/>
  <c r="G24" i="102"/>
  <c r="G25" i="102"/>
  <c r="G15" i="102"/>
  <c r="G16" i="102"/>
  <c r="G17" i="102"/>
  <c r="G18" i="102"/>
  <c r="G19" i="102"/>
  <c r="G8" i="102"/>
  <c r="G9" i="102"/>
  <c r="G10" i="102"/>
  <c r="G11" i="102"/>
  <c r="G12" i="102"/>
  <c r="G13" i="102"/>
  <c r="G7" i="102"/>
  <c r="O20" i="102"/>
  <c r="R14" i="102"/>
  <c r="S14" i="102"/>
  <c r="T14" i="102"/>
  <c r="U14" i="102"/>
  <c r="V14" i="102"/>
  <c r="W14" i="102"/>
  <c r="X14" i="102"/>
  <c r="Y14" i="102"/>
  <c r="Z14" i="102"/>
  <c r="AA14" i="102"/>
  <c r="AB14" i="102"/>
  <c r="AC14" i="102"/>
  <c r="AD14" i="102"/>
  <c r="AE14" i="102"/>
  <c r="AF14" i="102"/>
  <c r="AG14" i="102"/>
  <c r="AH14" i="102"/>
  <c r="AI14" i="102"/>
  <c r="AJ14" i="102"/>
  <c r="AK14" i="102"/>
  <c r="AL14" i="102"/>
  <c r="AM14" i="102"/>
  <c r="AN14" i="102"/>
  <c r="AO14" i="102"/>
  <c r="AP14" i="102"/>
  <c r="AQ14" i="102"/>
  <c r="AR14" i="102"/>
  <c r="AS14" i="102"/>
  <c r="AT14" i="102"/>
  <c r="AU14" i="102"/>
  <c r="AU20" i="102" s="1"/>
  <c r="AV14" i="102"/>
  <c r="AW14" i="102"/>
  <c r="AX14" i="102"/>
  <c r="P14" i="102"/>
  <c r="Q14" i="102"/>
  <c r="O14" i="102"/>
  <c r="AY14" i="102"/>
  <c r="AZ14" i="102"/>
  <c r="BA14" i="102"/>
  <c r="AE59" i="103"/>
  <c r="AQ20" i="102"/>
  <c r="AP20" i="102"/>
  <c r="AQ26" i="102"/>
  <c r="AR26" i="102"/>
  <c r="AS26" i="102"/>
  <c r="AT26" i="102"/>
  <c r="AU26" i="102"/>
  <c r="AV26" i="102"/>
  <c r="AW26" i="102"/>
  <c r="AX26" i="102"/>
  <c r="AY26" i="102"/>
  <c r="AZ26" i="102"/>
  <c r="BA26" i="102"/>
  <c r="BB26" i="102"/>
  <c r="BC26" i="102"/>
  <c r="AR20" i="102"/>
  <c r="AS20" i="102"/>
  <c r="AT20" i="102"/>
  <c r="AV20" i="102"/>
  <c r="AW20" i="102"/>
  <c r="AX20" i="102"/>
  <c r="AY20" i="102"/>
  <c r="AZ20" i="102"/>
  <c r="BA20" i="102"/>
  <c r="BB20" i="102"/>
  <c r="BC20" i="102"/>
  <c r="AO20" i="102"/>
  <c r="BB14" i="102"/>
  <c r="BC14" i="102"/>
  <c r="AB59" i="103"/>
  <c r="AC59" i="103"/>
  <c r="AD59" i="103"/>
  <c r="AF59" i="103"/>
  <c r="AG59" i="103"/>
  <c r="AH59" i="103"/>
  <c r="AI59" i="103"/>
  <c r="AJ59" i="103"/>
  <c r="AK59" i="103"/>
  <c r="AL59" i="103"/>
  <c r="AO26" i="102"/>
  <c r="AP26" i="102"/>
  <c r="AM20" i="102"/>
  <c r="AL20" i="102"/>
  <c r="AN20" i="102"/>
  <c r="X59" i="103"/>
  <c r="Y59" i="103"/>
  <c r="Z59" i="103"/>
  <c r="AA59" i="103"/>
  <c r="W59" i="103"/>
  <c r="AK20" i="102"/>
  <c r="AJ20" i="102"/>
  <c r="D27" i="2" l="1"/>
  <c r="T59" i="103"/>
  <c r="U59" i="103"/>
  <c r="V59" i="103"/>
  <c r="AH26" i="102"/>
  <c r="AI26" i="102"/>
  <c r="AJ26" i="102"/>
  <c r="AK26" i="102"/>
  <c r="AL26" i="102"/>
  <c r="AM26" i="102"/>
  <c r="AN26" i="102"/>
  <c r="AH20" i="102"/>
  <c r="AI20" i="102"/>
  <c r="S59" i="103"/>
  <c r="AG26" i="102"/>
  <c r="AG20" i="102"/>
  <c r="R59" i="103"/>
  <c r="AF26" i="102"/>
  <c r="AF20" i="102"/>
  <c r="Q59" i="103"/>
  <c r="AE26" i="102"/>
  <c r="AE20" i="102"/>
  <c r="P59" i="103"/>
  <c r="AD26" i="102"/>
  <c r="AD20" i="102"/>
  <c r="O59" i="103"/>
  <c r="AC26" i="102"/>
  <c r="AC20" i="102"/>
  <c r="N59" i="103"/>
  <c r="M59" i="103"/>
  <c r="AB26" i="102"/>
  <c r="AB20" i="102"/>
  <c r="L59" i="103"/>
  <c r="AA26" i="102"/>
  <c r="AA20" i="102"/>
  <c r="K59" i="103"/>
  <c r="J59" i="103"/>
  <c r="P26" i="102"/>
  <c r="Q26" i="102"/>
  <c r="R26" i="102"/>
  <c r="S26" i="102"/>
  <c r="U26" i="102"/>
  <c r="V26" i="102"/>
  <c r="W26" i="102"/>
  <c r="X26" i="102"/>
  <c r="Z26" i="102"/>
  <c r="O26" i="102"/>
  <c r="P20" i="102"/>
  <c r="Q20" i="102"/>
  <c r="R20" i="102"/>
  <c r="S20" i="102"/>
  <c r="U20" i="102"/>
  <c r="V20" i="102"/>
  <c r="W20" i="102"/>
  <c r="X20" i="102"/>
  <c r="Z20" i="102"/>
  <c r="P12" i="37"/>
  <c r="Q12" i="37"/>
  <c r="P12" i="38"/>
  <c r="Q12" i="38"/>
  <c r="P16" i="38"/>
  <c r="Q16" i="38"/>
  <c r="P17" i="38"/>
  <c r="Q17" i="38"/>
  <c r="P24" i="38"/>
  <c r="Q24" i="38"/>
  <c r="P27" i="38"/>
  <c r="Q27" i="38"/>
  <c r="C28" i="38"/>
  <c r="D28" i="38"/>
  <c r="E28" i="38"/>
  <c r="F28" i="38"/>
  <c r="G28" i="38"/>
  <c r="H28" i="38"/>
  <c r="I28" i="38"/>
  <c r="J28" i="38"/>
  <c r="K28" i="38"/>
  <c r="L28" i="38"/>
  <c r="M28" i="38"/>
  <c r="N28" i="38"/>
  <c r="O28" i="38"/>
  <c r="B28" i="38"/>
  <c r="C26" i="38"/>
  <c r="D26" i="38"/>
  <c r="E26" i="38"/>
  <c r="F26" i="38"/>
  <c r="G26" i="38"/>
  <c r="H26" i="38"/>
  <c r="I26" i="38"/>
  <c r="J26" i="38"/>
  <c r="K26" i="38"/>
  <c r="L26" i="38"/>
  <c r="M26" i="38"/>
  <c r="N26" i="38"/>
  <c r="O26" i="38"/>
  <c r="B26" i="38"/>
  <c r="C25" i="38"/>
  <c r="D25" i="38"/>
  <c r="E25" i="38"/>
  <c r="F25" i="38"/>
  <c r="G25" i="38"/>
  <c r="H25" i="38"/>
  <c r="I25" i="38"/>
  <c r="J25" i="38"/>
  <c r="K25" i="38"/>
  <c r="L25" i="38"/>
  <c r="M25" i="38"/>
  <c r="N25" i="38"/>
  <c r="O25" i="38"/>
  <c r="B25" i="38"/>
  <c r="C15" i="38"/>
  <c r="D15" i="38"/>
  <c r="E15" i="38"/>
  <c r="F15" i="38"/>
  <c r="G15" i="38"/>
  <c r="H15" i="38"/>
  <c r="I15" i="38"/>
  <c r="J15" i="38"/>
  <c r="K15" i="38"/>
  <c r="L15" i="38"/>
  <c r="M15" i="38"/>
  <c r="N15" i="38"/>
  <c r="O15" i="38"/>
  <c r="B15" i="38"/>
  <c r="C14" i="38"/>
  <c r="D14" i="38"/>
  <c r="E14" i="38"/>
  <c r="F14" i="38"/>
  <c r="G14" i="38"/>
  <c r="H14" i="38"/>
  <c r="I14" i="38"/>
  <c r="J14" i="38"/>
  <c r="K14" i="38"/>
  <c r="L14" i="38"/>
  <c r="M14" i="38"/>
  <c r="N14" i="38"/>
  <c r="O14" i="38"/>
  <c r="B14" i="38"/>
  <c r="C13" i="38"/>
  <c r="D13" i="38"/>
  <c r="E13" i="38"/>
  <c r="F13" i="38"/>
  <c r="G13" i="38"/>
  <c r="H13" i="38"/>
  <c r="I13" i="38"/>
  <c r="J13" i="38"/>
  <c r="K13" i="38"/>
  <c r="L13" i="38"/>
  <c r="M13" i="38"/>
  <c r="N13" i="38"/>
  <c r="O13" i="38"/>
  <c r="B13" i="38"/>
  <c r="C11" i="38"/>
  <c r="D11" i="38"/>
  <c r="E11" i="38"/>
  <c r="F11" i="38"/>
  <c r="G11" i="38"/>
  <c r="H11" i="38"/>
  <c r="I11" i="38"/>
  <c r="J11" i="38"/>
  <c r="K11" i="38"/>
  <c r="L11" i="38"/>
  <c r="M11" i="38"/>
  <c r="N11" i="38"/>
  <c r="O11" i="38"/>
  <c r="B11" i="38"/>
  <c r="C10" i="38"/>
  <c r="D10" i="38"/>
  <c r="E10" i="38"/>
  <c r="F10" i="38"/>
  <c r="G10" i="38"/>
  <c r="H10" i="38"/>
  <c r="I10" i="38"/>
  <c r="J10" i="38"/>
  <c r="K10" i="38"/>
  <c r="L10" i="38"/>
  <c r="M10" i="38"/>
  <c r="N10" i="38"/>
  <c r="O10" i="38"/>
  <c r="B10" i="38"/>
  <c r="C9" i="38"/>
  <c r="D9" i="38"/>
  <c r="E9" i="38"/>
  <c r="F9" i="38"/>
  <c r="G9" i="38"/>
  <c r="H9" i="38"/>
  <c r="I9" i="38"/>
  <c r="J9" i="38"/>
  <c r="K9" i="38"/>
  <c r="L9" i="38"/>
  <c r="M9" i="38"/>
  <c r="N9" i="38"/>
  <c r="O9" i="38"/>
  <c r="B9" i="38"/>
  <c r="C8" i="38"/>
  <c r="D8" i="38"/>
  <c r="E8" i="38"/>
  <c r="F8" i="38"/>
  <c r="G8" i="38"/>
  <c r="H8" i="38"/>
  <c r="I8" i="38"/>
  <c r="J8" i="38"/>
  <c r="K8" i="38"/>
  <c r="L8" i="38"/>
  <c r="M8" i="38"/>
  <c r="N8" i="38"/>
  <c r="O8" i="38"/>
  <c r="B8" i="38"/>
  <c r="C23" i="37"/>
  <c r="D23" i="37"/>
  <c r="E23" i="37"/>
  <c r="F23" i="37"/>
  <c r="G23" i="37"/>
  <c r="H23" i="37"/>
  <c r="I23" i="37"/>
  <c r="J23" i="37"/>
  <c r="K23" i="37"/>
  <c r="L23" i="37"/>
  <c r="M23" i="37"/>
  <c r="N23" i="37"/>
  <c r="O23" i="37"/>
  <c r="B23" i="37"/>
  <c r="P9" i="37"/>
  <c r="Q9" i="37"/>
  <c r="P10" i="37"/>
  <c r="R10" i="37" s="1"/>
  <c r="Q10" i="37"/>
  <c r="P11" i="37"/>
  <c r="Q11" i="37"/>
  <c r="P13" i="37"/>
  <c r="Q13" i="37"/>
  <c r="P14" i="37"/>
  <c r="Q14" i="37"/>
  <c r="P15" i="37"/>
  <c r="Q15" i="37"/>
  <c r="P16" i="37"/>
  <c r="Q16" i="37"/>
  <c r="P17" i="37"/>
  <c r="Q17" i="37"/>
  <c r="P18" i="37"/>
  <c r="Q18" i="37"/>
  <c r="P19" i="37"/>
  <c r="Q19" i="37"/>
  <c r="P20" i="37"/>
  <c r="Q20" i="37"/>
  <c r="P21" i="37"/>
  <c r="Q21" i="37"/>
  <c r="P22" i="37"/>
  <c r="Q22" i="37"/>
  <c r="Q8" i="37"/>
  <c r="P8" i="37"/>
  <c r="C21" i="36"/>
  <c r="D21" i="36"/>
  <c r="E21" i="36"/>
  <c r="F21" i="36"/>
  <c r="G21" i="36"/>
  <c r="H21" i="36"/>
  <c r="I21" i="36"/>
  <c r="J21" i="36"/>
  <c r="K21" i="36"/>
  <c r="L21" i="36"/>
  <c r="B21" i="36"/>
  <c r="R22" i="37" l="1"/>
  <c r="R18" i="37"/>
  <c r="R14" i="37"/>
  <c r="Q13" i="38"/>
  <c r="R27" i="38"/>
  <c r="R12" i="38"/>
  <c r="P8" i="38"/>
  <c r="J29" i="38"/>
  <c r="P9" i="38"/>
  <c r="P10" i="38"/>
  <c r="R17" i="38"/>
  <c r="Q23" i="37"/>
  <c r="P23" i="37"/>
  <c r="R12" i="37"/>
  <c r="I29" i="38"/>
  <c r="Q9" i="38"/>
  <c r="Q11" i="38"/>
  <c r="Q14" i="38"/>
  <c r="R16" i="38"/>
  <c r="R24" i="38"/>
  <c r="L29" i="38"/>
  <c r="P14" i="38"/>
  <c r="P11" i="38"/>
  <c r="O29" i="38"/>
  <c r="K29" i="38"/>
  <c r="G29" i="38"/>
  <c r="C29" i="38"/>
  <c r="Q10" i="38"/>
  <c r="Q25" i="38"/>
  <c r="Q28" i="38"/>
  <c r="M29" i="38"/>
  <c r="P25" i="38"/>
  <c r="F29" i="38"/>
  <c r="P15" i="38"/>
  <c r="E29" i="38"/>
  <c r="B29" i="38"/>
  <c r="D29" i="38"/>
  <c r="Q26" i="38"/>
  <c r="P26" i="38"/>
  <c r="P13" i="38"/>
  <c r="R13" i="38" s="1"/>
  <c r="H29" i="38"/>
  <c r="Q15" i="38"/>
  <c r="P28" i="38"/>
  <c r="N29" i="38"/>
  <c r="Q8" i="38"/>
  <c r="R8" i="37"/>
  <c r="R21" i="37"/>
  <c r="R19" i="37"/>
  <c r="R17" i="37"/>
  <c r="R15" i="37"/>
  <c r="R13" i="37"/>
  <c r="R11" i="37"/>
  <c r="R20" i="37"/>
  <c r="R16" i="37"/>
  <c r="R9" i="37"/>
  <c r="P11" i="34"/>
  <c r="P15" i="34"/>
  <c r="P19" i="34"/>
  <c r="N9" i="34"/>
  <c r="P9" i="34" s="1"/>
  <c r="O9" i="34"/>
  <c r="N10" i="34"/>
  <c r="P10" i="34" s="1"/>
  <c r="O10" i="34"/>
  <c r="N11" i="34"/>
  <c r="O11" i="34"/>
  <c r="N12" i="34"/>
  <c r="P12" i="34" s="1"/>
  <c r="O12" i="34"/>
  <c r="N13" i="34"/>
  <c r="P13" i="34" s="1"/>
  <c r="O13" i="34"/>
  <c r="N14" i="34"/>
  <c r="P14" i="34" s="1"/>
  <c r="O14" i="34"/>
  <c r="N15" i="34"/>
  <c r="O15" i="34"/>
  <c r="N16" i="34"/>
  <c r="P16" i="34" s="1"/>
  <c r="O16" i="34"/>
  <c r="N17" i="34"/>
  <c r="P17" i="34" s="1"/>
  <c r="O17" i="34"/>
  <c r="N18" i="34"/>
  <c r="P18" i="34" s="1"/>
  <c r="O18" i="34"/>
  <c r="N19" i="34"/>
  <c r="O19" i="34"/>
  <c r="N20" i="34"/>
  <c r="P20" i="34" s="1"/>
  <c r="O20" i="34"/>
  <c r="N21" i="34"/>
  <c r="P21" i="34" s="1"/>
  <c r="O21" i="34"/>
  <c r="N22" i="34"/>
  <c r="P22" i="34" s="1"/>
  <c r="O22" i="34"/>
  <c r="O8" i="34"/>
  <c r="N8" i="34"/>
  <c r="P8" i="34" s="1"/>
  <c r="M9" i="34"/>
  <c r="M10" i="34"/>
  <c r="M11" i="34"/>
  <c r="M12" i="34"/>
  <c r="M13" i="34"/>
  <c r="M14" i="34"/>
  <c r="M15" i="34"/>
  <c r="M16" i="34"/>
  <c r="M17" i="34"/>
  <c r="M18" i="34"/>
  <c r="M19" i="34"/>
  <c r="M20" i="34"/>
  <c r="M21" i="34"/>
  <c r="M22" i="34"/>
  <c r="M8" i="34"/>
  <c r="C23" i="34"/>
  <c r="E23" i="34"/>
  <c r="F23" i="34"/>
  <c r="H23" i="34"/>
  <c r="I23" i="34"/>
  <c r="K23" i="34"/>
  <c r="L23" i="34"/>
  <c r="O23" i="34" s="1"/>
  <c r="B23" i="34"/>
  <c r="P11" i="35"/>
  <c r="P15" i="35"/>
  <c r="P19" i="35"/>
  <c r="P8" i="35"/>
  <c r="N9" i="35"/>
  <c r="O9" i="35"/>
  <c r="P9" i="35" s="1"/>
  <c r="N10" i="35"/>
  <c r="P10" i="35" s="1"/>
  <c r="O10" i="35"/>
  <c r="N11" i="35"/>
  <c r="O11" i="35"/>
  <c r="N12" i="35"/>
  <c r="P12" i="35" s="1"/>
  <c r="O12" i="35"/>
  <c r="N13" i="35"/>
  <c r="O13" i="35"/>
  <c r="N14" i="35"/>
  <c r="P14" i="35" s="1"/>
  <c r="O14" i="35"/>
  <c r="N15" i="35"/>
  <c r="O15" i="35"/>
  <c r="N16" i="35"/>
  <c r="P16" i="35" s="1"/>
  <c r="O16" i="35"/>
  <c r="N17" i="35"/>
  <c r="O17" i="35"/>
  <c r="P17" i="35" s="1"/>
  <c r="N18" i="35"/>
  <c r="P18" i="35" s="1"/>
  <c r="O18" i="35"/>
  <c r="N19" i="35"/>
  <c r="O19" i="35"/>
  <c r="N20" i="35"/>
  <c r="P20" i="35" s="1"/>
  <c r="O20" i="35"/>
  <c r="N21" i="35"/>
  <c r="O21" i="35"/>
  <c r="P21" i="35" s="1"/>
  <c r="N22" i="35"/>
  <c r="P22" i="35" s="1"/>
  <c r="O22" i="35"/>
  <c r="O8" i="35"/>
  <c r="N8" i="35"/>
  <c r="M9" i="35"/>
  <c r="M10" i="35"/>
  <c r="M11" i="35"/>
  <c r="M12" i="35"/>
  <c r="M13" i="35"/>
  <c r="M14" i="35"/>
  <c r="M15" i="35"/>
  <c r="M16" i="35"/>
  <c r="M17" i="35"/>
  <c r="M18" i="35"/>
  <c r="M19" i="35"/>
  <c r="M20" i="35"/>
  <c r="M21" i="35"/>
  <c r="M22" i="35"/>
  <c r="M8" i="35"/>
  <c r="J9" i="35"/>
  <c r="J10" i="35"/>
  <c r="J11" i="35"/>
  <c r="J12" i="35"/>
  <c r="J13" i="35"/>
  <c r="J14" i="35"/>
  <c r="J15" i="35"/>
  <c r="J16" i="35"/>
  <c r="J17" i="35"/>
  <c r="J18" i="35"/>
  <c r="J19" i="35"/>
  <c r="J20" i="35"/>
  <c r="J21" i="35"/>
  <c r="J22" i="35"/>
  <c r="J8" i="35"/>
  <c r="G9" i="35"/>
  <c r="G10" i="35"/>
  <c r="G11" i="35"/>
  <c r="G12" i="35"/>
  <c r="G13" i="35"/>
  <c r="G14" i="35"/>
  <c r="G15" i="35"/>
  <c r="G16" i="35"/>
  <c r="G17" i="35"/>
  <c r="G18" i="35"/>
  <c r="G19" i="35"/>
  <c r="G20" i="35"/>
  <c r="G21" i="35"/>
  <c r="G22" i="35"/>
  <c r="G8" i="35"/>
  <c r="D9" i="35"/>
  <c r="D10" i="35"/>
  <c r="D11" i="35"/>
  <c r="D12" i="35"/>
  <c r="D13" i="35"/>
  <c r="D14" i="35"/>
  <c r="D15" i="35"/>
  <c r="D16" i="35"/>
  <c r="D17" i="35"/>
  <c r="D18" i="35"/>
  <c r="D19" i="35"/>
  <c r="D20" i="35"/>
  <c r="D21" i="35"/>
  <c r="D22" i="35"/>
  <c r="D8" i="35"/>
  <c r="N9" i="36"/>
  <c r="O9" i="36"/>
  <c r="N10" i="36"/>
  <c r="N21" i="36" s="1"/>
  <c r="O10" i="36"/>
  <c r="O21" i="36" s="1"/>
  <c r="N11" i="36"/>
  <c r="O11" i="36"/>
  <c r="N12" i="36"/>
  <c r="O12" i="36"/>
  <c r="N13" i="36"/>
  <c r="O13" i="36"/>
  <c r="N14" i="36"/>
  <c r="O14" i="36"/>
  <c r="N15" i="36"/>
  <c r="O15" i="36"/>
  <c r="N16" i="36"/>
  <c r="O16" i="36"/>
  <c r="N17" i="36"/>
  <c r="O17" i="36"/>
  <c r="N18" i="36"/>
  <c r="O18" i="36"/>
  <c r="N19" i="36"/>
  <c r="O19" i="36"/>
  <c r="N20" i="36"/>
  <c r="O20" i="36"/>
  <c r="O8" i="36"/>
  <c r="N8" i="36"/>
  <c r="M9" i="36"/>
  <c r="M10" i="36"/>
  <c r="M21" i="36" s="1"/>
  <c r="M11" i="36"/>
  <c r="M12" i="36"/>
  <c r="M13" i="36"/>
  <c r="M14" i="36"/>
  <c r="M15" i="36"/>
  <c r="M16" i="36"/>
  <c r="M17" i="36"/>
  <c r="M18" i="36"/>
  <c r="M19" i="36"/>
  <c r="M20" i="36"/>
  <c r="M8" i="36"/>
  <c r="D13" i="33"/>
  <c r="E13" i="33"/>
  <c r="G13" i="33"/>
  <c r="H13" i="33"/>
  <c r="J13" i="33"/>
  <c r="K13" i="33"/>
  <c r="C13" i="33"/>
  <c r="I12" i="33"/>
  <c r="I13" i="33" s="1"/>
  <c r="F12" i="33"/>
  <c r="F13" i="33" s="1"/>
  <c r="L18" i="48"/>
  <c r="M18" i="48"/>
  <c r="N18" i="48"/>
  <c r="O18" i="48"/>
  <c r="P18" i="48"/>
  <c r="Q18" i="48"/>
  <c r="R18" i="48"/>
  <c r="S18" i="48"/>
  <c r="D18" i="48"/>
  <c r="E18" i="48"/>
  <c r="F18" i="48"/>
  <c r="G18" i="48"/>
  <c r="H18" i="48"/>
  <c r="I18" i="48"/>
  <c r="J18" i="48"/>
  <c r="K18" i="48"/>
  <c r="C18" i="48"/>
  <c r="F23" i="32"/>
  <c r="G23" i="32"/>
  <c r="H23" i="32"/>
  <c r="C23" i="32"/>
  <c r="D23" i="32"/>
  <c r="B23" i="32"/>
  <c r="K21" i="39"/>
  <c r="L21" i="39"/>
  <c r="J21" i="39"/>
  <c r="H21" i="39"/>
  <c r="I21" i="39"/>
  <c r="E21" i="39"/>
  <c r="F21" i="39"/>
  <c r="G21" i="39"/>
  <c r="C21" i="39"/>
  <c r="D21" i="39"/>
  <c r="B21" i="39"/>
  <c r="E153" i="103"/>
  <c r="D153" i="103"/>
  <c r="C153" i="103"/>
  <c r="G153" i="103" s="1"/>
  <c r="E132" i="103"/>
  <c r="D132" i="103"/>
  <c r="C132" i="103"/>
  <c r="E102" i="103"/>
  <c r="D102" i="103"/>
  <c r="C102" i="103"/>
  <c r="E94" i="103"/>
  <c r="D94" i="103"/>
  <c r="C94" i="103"/>
  <c r="G94" i="103" s="1"/>
  <c r="E86" i="103"/>
  <c r="D86" i="103"/>
  <c r="G86" i="103" s="1"/>
  <c r="C86" i="103"/>
  <c r="M67" i="103"/>
  <c r="L67" i="103"/>
  <c r="N67" i="103" s="1"/>
  <c r="K67" i="103"/>
  <c r="J67" i="103"/>
  <c r="E67" i="103"/>
  <c r="D67" i="103"/>
  <c r="N66" i="103"/>
  <c r="N65" i="103"/>
  <c r="N64" i="103"/>
  <c r="N63" i="103"/>
  <c r="N62" i="103"/>
  <c r="C51" i="103"/>
  <c r="G51" i="103" s="1"/>
  <c r="E31" i="103"/>
  <c r="D31" i="103"/>
  <c r="C31" i="103"/>
  <c r="N23" i="103"/>
  <c r="M23" i="103"/>
  <c r="L23" i="103"/>
  <c r="K23" i="103"/>
  <c r="O23" i="103" s="1"/>
  <c r="J23" i="103"/>
  <c r="O22" i="103"/>
  <c r="O21" i="103"/>
  <c r="O20" i="103"/>
  <c r="O19" i="103"/>
  <c r="J53" i="102"/>
  <c r="J52" i="102"/>
  <c r="J51" i="102"/>
  <c r="O50" i="102"/>
  <c r="J50" i="102"/>
  <c r="P48" i="102"/>
  <c r="J47" i="102"/>
  <c r="J46" i="102"/>
  <c r="J45" i="102"/>
  <c r="J44" i="102"/>
  <c r="J43" i="102"/>
  <c r="J41" i="102"/>
  <c r="J40" i="102"/>
  <c r="J39" i="102"/>
  <c r="J38" i="102"/>
  <c r="J37" i="102"/>
  <c r="J36" i="102"/>
  <c r="J42" i="102" s="1"/>
  <c r="J35" i="102"/>
  <c r="Y25" i="102"/>
  <c r="T25" i="102"/>
  <c r="Y24" i="102"/>
  <c r="T24" i="102"/>
  <c r="Y23" i="102"/>
  <c r="T23" i="102"/>
  <c r="Y22" i="102"/>
  <c r="T22" i="102"/>
  <c r="Y21" i="102"/>
  <c r="T21" i="102"/>
  <c r="Y19" i="102"/>
  <c r="T19" i="102"/>
  <c r="Y18" i="102"/>
  <c r="T18" i="102"/>
  <c r="Y17" i="102"/>
  <c r="T17" i="102"/>
  <c r="Y16" i="102"/>
  <c r="T16" i="102"/>
  <c r="Y15" i="102"/>
  <c r="T15" i="102"/>
  <c r="Y13" i="102"/>
  <c r="T13" i="102"/>
  <c r="Y12" i="102"/>
  <c r="T12" i="102"/>
  <c r="Y11" i="102"/>
  <c r="T11" i="102"/>
  <c r="Y10" i="102"/>
  <c r="T10" i="102"/>
  <c r="Y9" i="102"/>
  <c r="T9" i="102"/>
  <c r="Y8" i="102"/>
  <c r="T8" i="102"/>
  <c r="Y7" i="102"/>
  <c r="T7" i="102"/>
  <c r="O19" i="101"/>
  <c r="N19" i="101"/>
  <c r="M19" i="101"/>
  <c r="L19" i="101"/>
  <c r="K19" i="101"/>
  <c r="J19" i="101"/>
  <c r="I19" i="101"/>
  <c r="H19" i="101"/>
  <c r="G19" i="101"/>
  <c r="F19" i="101"/>
  <c r="E19" i="101"/>
  <c r="D19" i="101"/>
  <c r="C19" i="101"/>
  <c r="B19" i="101"/>
  <c r="Q18" i="101"/>
  <c r="P18" i="101"/>
  <c r="Q17" i="101"/>
  <c r="P17" i="101"/>
  <c r="Q16" i="101"/>
  <c r="P16" i="101"/>
  <c r="Q15" i="101"/>
  <c r="P15" i="101"/>
  <c r="Q14" i="101"/>
  <c r="P14" i="101"/>
  <c r="Q13" i="101"/>
  <c r="P13" i="101"/>
  <c r="Q12" i="101"/>
  <c r="P12" i="101"/>
  <c r="Q11" i="101"/>
  <c r="P11" i="101"/>
  <c r="Q10" i="101"/>
  <c r="R10" i="101" s="1"/>
  <c r="P10" i="101"/>
  <c r="Q9" i="101"/>
  <c r="P9" i="101"/>
  <c r="Q8" i="101"/>
  <c r="P8" i="101"/>
  <c r="O24" i="100"/>
  <c r="N24" i="100"/>
  <c r="M24" i="100"/>
  <c r="L24" i="100"/>
  <c r="K24" i="100"/>
  <c r="J24" i="100"/>
  <c r="I24" i="100"/>
  <c r="H24" i="100"/>
  <c r="G24" i="100"/>
  <c r="F24" i="100"/>
  <c r="E24" i="100"/>
  <c r="D24" i="100"/>
  <c r="C24" i="100"/>
  <c r="B24" i="100"/>
  <c r="Q23" i="100"/>
  <c r="P23" i="100"/>
  <c r="Q22" i="100"/>
  <c r="P22" i="100"/>
  <c r="R22" i="100" s="1"/>
  <c r="Q21" i="100"/>
  <c r="R21" i="100" s="1"/>
  <c r="P21" i="100"/>
  <c r="Q20" i="100"/>
  <c r="R20" i="100" s="1"/>
  <c r="P20" i="100"/>
  <c r="Q19" i="100"/>
  <c r="P19" i="100"/>
  <c r="R19" i="100" s="1"/>
  <c r="Q18" i="100"/>
  <c r="P18" i="100"/>
  <c r="Q17" i="100"/>
  <c r="P17" i="100"/>
  <c r="R17" i="100" s="1"/>
  <c r="Q16" i="100"/>
  <c r="R16" i="100" s="1"/>
  <c r="P16" i="100"/>
  <c r="Q15" i="100"/>
  <c r="R15" i="100" s="1"/>
  <c r="P15" i="100"/>
  <c r="Q14" i="100"/>
  <c r="P14" i="100"/>
  <c r="R14" i="100" s="1"/>
  <c r="Q13" i="100"/>
  <c r="P13" i="100"/>
  <c r="Q12" i="100"/>
  <c r="P12" i="100"/>
  <c r="R11" i="100"/>
  <c r="Q11" i="100"/>
  <c r="P11" i="100"/>
  <c r="Q10" i="100"/>
  <c r="P10" i="100"/>
  <c r="Q9" i="100"/>
  <c r="P9" i="100"/>
  <c r="D16" i="99"/>
  <c r="C16" i="99"/>
  <c r="E15" i="99"/>
  <c r="E14" i="99"/>
  <c r="E13" i="99"/>
  <c r="E12" i="99"/>
  <c r="E11" i="99"/>
  <c r="E10" i="99"/>
  <c r="E9" i="99"/>
  <c r="E8" i="99"/>
  <c r="E7" i="99"/>
  <c r="W26" i="97"/>
  <c r="V26" i="97"/>
  <c r="W25" i="97"/>
  <c r="V25" i="97"/>
  <c r="W24" i="97"/>
  <c r="V24" i="97"/>
  <c r="U23" i="97"/>
  <c r="T23" i="97"/>
  <c r="S23" i="97"/>
  <c r="W23" i="97" s="1"/>
  <c r="R23" i="97"/>
  <c r="V23" i="97" s="1"/>
  <c r="X23" i="97" s="1"/>
  <c r="Q23" i="97"/>
  <c r="P23" i="97"/>
  <c r="O23" i="97"/>
  <c r="N23" i="97"/>
  <c r="M23" i="97"/>
  <c r="L23" i="97"/>
  <c r="K23" i="97"/>
  <c r="J23" i="97"/>
  <c r="I23" i="97"/>
  <c r="H23" i="97"/>
  <c r="G23" i="97"/>
  <c r="F23" i="97"/>
  <c r="E23" i="97"/>
  <c r="D23" i="97"/>
  <c r="C23" i="97"/>
  <c r="B23" i="97"/>
  <c r="W22" i="97"/>
  <c r="V22" i="97"/>
  <c r="X22" i="97" s="1"/>
  <c r="X21" i="97"/>
  <c r="W21" i="97"/>
  <c r="V21" i="97"/>
  <c r="W20" i="97"/>
  <c r="X20" i="97" s="1"/>
  <c r="V20" i="97"/>
  <c r="W19" i="97"/>
  <c r="V19" i="97"/>
  <c r="X19" i="97" s="1"/>
  <c r="W18" i="97"/>
  <c r="V18" i="97"/>
  <c r="W17" i="97"/>
  <c r="V17" i="97"/>
  <c r="X17" i="97" s="1"/>
  <c r="W16" i="97"/>
  <c r="X16" i="97" s="1"/>
  <c r="V16" i="97"/>
  <c r="X15" i="97"/>
  <c r="W15" i="97"/>
  <c r="V15" i="97"/>
  <c r="W14" i="97"/>
  <c r="V14" i="97"/>
  <c r="X14" i="97" s="1"/>
  <c r="W13" i="97"/>
  <c r="V13" i="97"/>
  <c r="X12" i="97"/>
  <c r="W12" i="97"/>
  <c r="V12" i="97"/>
  <c r="W11" i="97"/>
  <c r="X11" i="97" s="1"/>
  <c r="V11" i="97"/>
  <c r="W10" i="97"/>
  <c r="V10" i="97"/>
  <c r="X10" i="97" s="1"/>
  <c r="X9" i="97"/>
  <c r="W9" i="97"/>
  <c r="V9" i="97"/>
  <c r="W8" i="97"/>
  <c r="X8" i="97" s="1"/>
  <c r="V8" i="97"/>
  <c r="Q24" i="96"/>
  <c r="O24" i="96"/>
  <c r="N24" i="96"/>
  <c r="M24" i="96"/>
  <c r="L24" i="96"/>
  <c r="K24" i="96"/>
  <c r="J24" i="96"/>
  <c r="I24" i="96"/>
  <c r="H24" i="96"/>
  <c r="G24" i="96"/>
  <c r="F24" i="96"/>
  <c r="E24" i="96"/>
  <c r="D24" i="96"/>
  <c r="C24" i="96"/>
  <c r="B24" i="96"/>
  <c r="S23" i="96"/>
  <c r="R23" i="96"/>
  <c r="T23" i="96" s="1"/>
  <c r="T22" i="96"/>
  <c r="S22" i="96"/>
  <c r="R22" i="96"/>
  <c r="S21" i="96"/>
  <c r="T21" i="96" s="1"/>
  <c r="R21" i="96"/>
  <c r="S20" i="96"/>
  <c r="R20" i="96"/>
  <c r="T20" i="96" s="1"/>
  <c r="S19" i="96"/>
  <c r="R19" i="96"/>
  <c r="S18" i="96"/>
  <c r="R18" i="96"/>
  <c r="T18" i="96" s="1"/>
  <c r="S17" i="96"/>
  <c r="T17" i="96" s="1"/>
  <c r="R17" i="96"/>
  <c r="T16" i="96"/>
  <c r="S16" i="96"/>
  <c r="R16" i="96"/>
  <c r="S15" i="96"/>
  <c r="R15" i="96"/>
  <c r="T15" i="96" s="1"/>
  <c r="S14" i="96"/>
  <c r="R14" i="96"/>
  <c r="T14" i="96" s="1"/>
  <c r="T13" i="96"/>
  <c r="S13" i="96"/>
  <c r="R13" i="96"/>
  <c r="S12" i="96"/>
  <c r="T12" i="96" s="1"/>
  <c r="R12" i="96"/>
  <c r="S11" i="96"/>
  <c r="R11" i="96"/>
  <c r="T11" i="96" s="1"/>
  <c r="T10" i="96"/>
  <c r="S10" i="96"/>
  <c r="R10" i="96"/>
  <c r="S9" i="96"/>
  <c r="R9" i="96"/>
  <c r="S8" i="96"/>
  <c r="R8" i="96"/>
  <c r="Q23" i="95"/>
  <c r="P23" i="95"/>
  <c r="O23" i="95"/>
  <c r="N23" i="95"/>
  <c r="M23" i="95"/>
  <c r="L23" i="95"/>
  <c r="K23" i="95"/>
  <c r="J23" i="95"/>
  <c r="I23" i="95"/>
  <c r="H23" i="95"/>
  <c r="G23" i="95"/>
  <c r="F23" i="95"/>
  <c r="E23" i="95"/>
  <c r="D23" i="95"/>
  <c r="C23" i="95"/>
  <c r="B23" i="95"/>
  <c r="T22" i="95"/>
  <c r="S22" i="95"/>
  <c r="R22" i="95"/>
  <c r="S21" i="95"/>
  <c r="T21" i="95" s="1"/>
  <c r="R21" i="95"/>
  <c r="S20" i="95"/>
  <c r="R20" i="95"/>
  <c r="T20" i="95" s="1"/>
  <c r="S19" i="95"/>
  <c r="R19" i="95"/>
  <c r="S18" i="95"/>
  <c r="R18" i="95"/>
  <c r="T18" i="95" s="1"/>
  <c r="S17" i="95"/>
  <c r="T17" i="95" s="1"/>
  <c r="R17" i="95"/>
  <c r="T16" i="95"/>
  <c r="S16" i="95"/>
  <c r="R16" i="95"/>
  <c r="S15" i="95"/>
  <c r="R15" i="95"/>
  <c r="T15" i="95" s="1"/>
  <c r="S14" i="95"/>
  <c r="R14" i="95"/>
  <c r="T14" i="95" s="1"/>
  <c r="S13" i="95"/>
  <c r="R13" i="95"/>
  <c r="T13" i="95" s="1"/>
  <c r="S11" i="95"/>
  <c r="T11" i="95" s="1"/>
  <c r="R11" i="95"/>
  <c r="S10" i="95"/>
  <c r="R10" i="95"/>
  <c r="T10" i="95" s="1"/>
  <c r="T9" i="95"/>
  <c r="S9" i="95"/>
  <c r="R9" i="95"/>
  <c r="S8" i="95"/>
  <c r="S23" i="95" s="1"/>
  <c r="R8" i="95"/>
  <c r="K23" i="94"/>
  <c r="J23" i="94"/>
  <c r="H23" i="94"/>
  <c r="G23" i="94"/>
  <c r="F23" i="94"/>
  <c r="L22" i="94"/>
  <c r="I22" i="94"/>
  <c r="L21" i="94"/>
  <c r="I21" i="94"/>
  <c r="L20" i="94"/>
  <c r="I20" i="94"/>
  <c r="L19" i="94"/>
  <c r="I19" i="94"/>
  <c r="L18" i="94"/>
  <c r="I18" i="94"/>
  <c r="L17" i="94"/>
  <c r="I17" i="94"/>
  <c r="L16" i="94"/>
  <c r="I16" i="94"/>
  <c r="L15" i="94"/>
  <c r="I15" i="94"/>
  <c r="L14" i="94"/>
  <c r="I14" i="94"/>
  <c r="L13" i="94"/>
  <c r="I13" i="94"/>
  <c r="L11" i="94"/>
  <c r="I11" i="94"/>
  <c r="L10" i="94"/>
  <c r="I10" i="94"/>
  <c r="L9" i="94"/>
  <c r="I9" i="94"/>
  <c r="L8" i="94"/>
  <c r="I8" i="94"/>
  <c r="J48" i="102" l="1"/>
  <c r="N23" i="34"/>
  <c r="G132" i="103"/>
  <c r="G102" i="103"/>
  <c r="G67" i="103"/>
  <c r="G31" i="103"/>
  <c r="J54" i="102"/>
  <c r="T20" i="102"/>
  <c r="T26" i="102"/>
  <c r="Y20" i="102"/>
  <c r="Y26" i="102"/>
  <c r="R10" i="38"/>
  <c r="R9" i="38"/>
  <c r="R11" i="38"/>
  <c r="R8" i="38"/>
  <c r="R23" i="37"/>
  <c r="R28" i="38"/>
  <c r="R25" i="38"/>
  <c r="R14" i="38"/>
  <c r="R9" i="100"/>
  <c r="R12" i="100"/>
  <c r="R18" i="100"/>
  <c r="R23" i="100"/>
  <c r="R16" i="101"/>
  <c r="R9" i="101"/>
  <c r="R15" i="38"/>
  <c r="Q29" i="38"/>
  <c r="P29" i="38"/>
  <c r="R13" i="101"/>
  <c r="R15" i="101"/>
  <c r="R26" i="38"/>
  <c r="R14" i="101"/>
  <c r="R18" i="101"/>
  <c r="Q24" i="100"/>
  <c r="R13" i="100"/>
  <c r="P13" i="35"/>
  <c r="M23" i="34"/>
  <c r="R11" i="101"/>
  <c r="R17" i="101"/>
  <c r="R12" i="101"/>
  <c r="Q19" i="101"/>
  <c r="P24" i="100"/>
  <c r="E16" i="99"/>
  <c r="X13" i="97"/>
  <c r="S24" i="96"/>
  <c r="T9" i="96"/>
  <c r="R24" i="96"/>
  <c r="R23" i="95"/>
  <c r="L23" i="94"/>
  <c r="P23" i="34"/>
  <c r="I23" i="94"/>
  <c r="T8" i="96"/>
  <c r="P19" i="101"/>
  <c r="R8" i="101"/>
  <c r="T8" i="95"/>
  <c r="T23" i="95" s="1"/>
  <c r="T19" i="95"/>
  <c r="T19" i="96"/>
  <c r="X18" i="97"/>
  <c r="R10" i="100"/>
  <c r="S19" i="100"/>
  <c r="S24" i="100" s="1"/>
  <c r="J49" i="102" l="1"/>
  <c r="J55" i="102" s="1"/>
  <c r="R29" i="38"/>
  <c r="R24" i="100"/>
  <c r="R19" i="101"/>
  <c r="T24" i="96"/>
  <c r="P11" i="45" l="1"/>
  <c r="Q11" i="45"/>
  <c r="R11" i="45"/>
  <c r="AF9" i="44"/>
  <c r="AG9" i="44"/>
  <c r="AH9" i="44"/>
  <c r="AF10" i="44"/>
  <c r="AG10" i="44"/>
  <c r="AH10" i="44" s="1"/>
  <c r="AF11" i="44"/>
  <c r="AG11" i="44"/>
  <c r="AH11" i="44"/>
  <c r="AF12" i="44"/>
  <c r="AG12" i="44"/>
  <c r="AH12" i="44" s="1"/>
  <c r="AF13" i="44"/>
  <c r="AG13" i="44"/>
  <c r="AH13" i="44"/>
  <c r="AF14" i="44"/>
  <c r="AG14" i="44"/>
  <c r="AH14" i="44" s="1"/>
  <c r="AF15" i="44"/>
  <c r="AG15" i="44"/>
  <c r="AH15" i="44"/>
  <c r="AF16" i="44"/>
  <c r="AG16" i="44"/>
  <c r="AH16" i="44" s="1"/>
  <c r="AF17" i="44"/>
  <c r="AG17" i="44"/>
  <c r="AH17" i="44"/>
  <c r="AF18" i="44"/>
  <c r="AG18" i="44"/>
  <c r="AH18" i="44"/>
  <c r="AF19" i="44"/>
  <c r="AG19" i="44"/>
  <c r="AH19" i="44" s="1"/>
  <c r="AF20" i="44"/>
  <c r="AG20" i="44"/>
  <c r="AH20" i="44" s="1"/>
  <c r="AF21" i="44"/>
  <c r="P10" i="43"/>
  <c r="N11" i="40"/>
  <c r="O11" i="40"/>
  <c r="P11" i="40"/>
  <c r="L9" i="39"/>
  <c r="L10" i="39"/>
  <c r="L11" i="39"/>
  <c r="L12" i="39"/>
  <c r="L13" i="39"/>
  <c r="L14" i="39"/>
  <c r="L15" i="39"/>
  <c r="L16" i="39"/>
  <c r="L17" i="39"/>
  <c r="L18" i="39"/>
  <c r="L19" i="39"/>
  <c r="L20" i="39"/>
  <c r="L8" i="39"/>
  <c r="I9" i="39"/>
  <c r="I10" i="39"/>
  <c r="I11" i="39"/>
  <c r="I12" i="39"/>
  <c r="I13" i="39"/>
  <c r="I14" i="39"/>
  <c r="I15" i="39"/>
  <c r="I16" i="39"/>
  <c r="I17" i="39"/>
  <c r="I18" i="39"/>
  <c r="I19" i="39"/>
  <c r="I20" i="39"/>
  <c r="I8" i="39"/>
  <c r="F9" i="39"/>
  <c r="F10" i="39"/>
  <c r="F11" i="39"/>
  <c r="F12" i="39"/>
  <c r="F13" i="39"/>
  <c r="F14" i="39"/>
  <c r="F15" i="39"/>
  <c r="F16" i="39"/>
  <c r="F17" i="39"/>
  <c r="F18" i="39"/>
  <c r="F19" i="39"/>
  <c r="F20" i="39"/>
  <c r="F8" i="39"/>
  <c r="P8" i="61" l="1"/>
  <c r="N15" i="86"/>
  <c r="M15" i="86"/>
  <c r="L15" i="86"/>
  <c r="K15" i="86"/>
  <c r="O14" i="86"/>
  <c r="O13" i="86"/>
  <c r="O12" i="86"/>
  <c r="O11" i="86"/>
  <c r="O10" i="86"/>
  <c r="O9" i="86"/>
  <c r="O15" i="86" l="1"/>
  <c r="P18" i="46"/>
  <c r="P17" i="46"/>
  <c r="P16" i="46"/>
  <c r="P15" i="46"/>
  <c r="P14" i="46"/>
  <c r="P13" i="46"/>
  <c r="P12" i="46"/>
  <c r="P11" i="46"/>
  <c r="P10" i="46"/>
  <c r="P9" i="46"/>
  <c r="P8" i="46"/>
  <c r="J9" i="34" l="1"/>
  <c r="J10" i="34"/>
  <c r="J11" i="34"/>
  <c r="J12" i="34"/>
  <c r="J13" i="34"/>
  <c r="J14" i="34"/>
  <c r="J15" i="34"/>
  <c r="J16" i="34"/>
  <c r="J17" i="34"/>
  <c r="J18" i="34"/>
  <c r="J19" i="34"/>
  <c r="J20" i="34"/>
  <c r="J21" i="34"/>
  <c r="J22" i="34"/>
  <c r="J8" i="34"/>
  <c r="G9" i="34"/>
  <c r="G10" i="34"/>
  <c r="G11" i="34"/>
  <c r="G12" i="34"/>
  <c r="G13" i="34"/>
  <c r="G14" i="34"/>
  <c r="G15" i="34"/>
  <c r="G16" i="34"/>
  <c r="G17" i="34"/>
  <c r="G18" i="34"/>
  <c r="G19" i="34"/>
  <c r="G20" i="34"/>
  <c r="G21" i="34"/>
  <c r="G22" i="34"/>
  <c r="G8" i="34"/>
  <c r="J23" i="34" l="1"/>
  <c r="G23" i="34"/>
  <c r="O9" i="41"/>
  <c r="P9" i="41"/>
  <c r="O10" i="41"/>
  <c r="Q10" i="41" s="1"/>
  <c r="P10" i="41"/>
  <c r="O11" i="41"/>
  <c r="Q11" i="41" s="1"/>
  <c r="P11" i="41"/>
  <c r="O12" i="41"/>
  <c r="P12" i="41"/>
  <c r="O13" i="41"/>
  <c r="Q13" i="41" s="1"/>
  <c r="P13" i="41"/>
  <c r="O14" i="41"/>
  <c r="P14" i="41"/>
  <c r="Q14" i="41" s="1"/>
  <c r="O15" i="41"/>
  <c r="Q15" i="41" s="1"/>
  <c r="P15" i="41"/>
  <c r="O16" i="41"/>
  <c r="Q16" i="41" s="1"/>
  <c r="P16" i="41"/>
  <c r="O17" i="41"/>
  <c r="P17" i="41"/>
  <c r="O18" i="41"/>
  <c r="P18" i="41"/>
  <c r="O19" i="41"/>
  <c r="Q19" i="41" s="1"/>
  <c r="P19" i="41"/>
  <c r="O20" i="41"/>
  <c r="P20" i="41"/>
  <c r="Q20" i="41" s="1"/>
  <c r="O21" i="41"/>
  <c r="Q21" i="41" s="1"/>
  <c r="P21" i="41"/>
  <c r="O22" i="41"/>
  <c r="Q22" i="41" s="1"/>
  <c r="P22" i="41"/>
  <c r="O23" i="41"/>
  <c r="Q23" i="41" s="1"/>
  <c r="P23" i="41"/>
  <c r="O24" i="41"/>
  <c r="P24" i="41"/>
  <c r="P8" i="41"/>
  <c r="O8" i="41"/>
  <c r="Q8" i="41" s="1"/>
  <c r="Q18" i="41" l="1"/>
  <c r="Q9" i="41"/>
  <c r="Q24" i="41"/>
  <c r="Q17" i="41"/>
  <c r="Q12" i="41"/>
  <c r="D10" i="34"/>
  <c r="D11" i="34"/>
  <c r="D12" i="34"/>
  <c r="D13" i="34"/>
  <c r="D14" i="34"/>
  <c r="D15" i="34"/>
  <c r="D16" i="34"/>
  <c r="D17" i="34"/>
  <c r="D18" i="34"/>
  <c r="D20" i="34"/>
  <c r="D22" i="34"/>
  <c r="D9" i="34"/>
  <c r="D8" i="34"/>
  <c r="D23" i="34" l="1"/>
  <c r="L10" i="33"/>
  <c r="L11" i="33"/>
  <c r="L9" i="33"/>
  <c r="I10" i="33"/>
  <c r="I11" i="33"/>
  <c r="I9" i="33"/>
  <c r="F10" i="33"/>
  <c r="F11" i="33"/>
  <c r="F9" i="33"/>
  <c r="C27" i="42" l="1"/>
  <c r="D25" i="42"/>
  <c r="C25" i="42"/>
  <c r="D21" i="42"/>
  <c r="C21" i="42"/>
  <c r="D17" i="42"/>
  <c r="C17" i="42"/>
  <c r="E10" i="42"/>
  <c r="E11" i="42"/>
  <c r="E12" i="42"/>
  <c r="E13" i="42"/>
  <c r="E14" i="42"/>
  <c r="E15" i="42"/>
  <c r="E16" i="42"/>
  <c r="E18" i="42"/>
  <c r="E19" i="42"/>
  <c r="E20" i="42"/>
  <c r="E22" i="42"/>
  <c r="E23" i="42"/>
  <c r="E24" i="42"/>
  <c r="E26" i="42"/>
  <c r="E9" i="42"/>
  <c r="O12" i="40"/>
  <c r="N12" i="40"/>
  <c r="N13" i="40"/>
  <c r="O13" i="40"/>
  <c r="N10" i="40"/>
  <c r="O10" i="40"/>
  <c r="N14" i="40"/>
  <c r="O14" i="40"/>
  <c r="P14" i="40" s="1"/>
  <c r="N15" i="40"/>
  <c r="O15" i="40"/>
  <c r="N16" i="40"/>
  <c r="P16" i="40" s="1"/>
  <c r="O16" i="40"/>
  <c r="N17" i="40"/>
  <c r="P17" i="40" s="1"/>
  <c r="O17" i="40"/>
  <c r="N18" i="40"/>
  <c r="O18" i="40"/>
  <c r="N19" i="40"/>
  <c r="O19" i="40"/>
  <c r="N20" i="40"/>
  <c r="O20" i="40"/>
  <c r="N21" i="40"/>
  <c r="O21" i="40"/>
  <c r="P18" i="40"/>
  <c r="P19" i="40"/>
  <c r="N23" i="40"/>
  <c r="P23" i="40" s="1"/>
  <c r="O23" i="40"/>
  <c r="P21" i="40" l="1"/>
  <c r="E25" i="42"/>
  <c r="P20" i="40"/>
  <c r="P13" i="40"/>
  <c r="P15" i="40"/>
  <c r="P10" i="40"/>
  <c r="E17" i="42"/>
  <c r="E21" i="42"/>
  <c r="D27" i="42"/>
  <c r="P12" i="40"/>
  <c r="E27" i="42" l="1"/>
  <c r="B22" i="45"/>
  <c r="C19" i="46"/>
  <c r="D19" i="46"/>
  <c r="E19" i="46"/>
  <c r="F19" i="46"/>
  <c r="G19" i="46"/>
  <c r="H19" i="46"/>
  <c r="I19" i="46"/>
  <c r="J19" i="46"/>
  <c r="K19" i="46"/>
  <c r="L19" i="46"/>
  <c r="M19" i="46"/>
  <c r="N19" i="46"/>
  <c r="O19" i="46"/>
  <c r="B19" i="46"/>
  <c r="P10" i="45"/>
  <c r="P12" i="45"/>
  <c r="P13" i="45"/>
  <c r="P14" i="45"/>
  <c r="P15" i="45"/>
  <c r="P16" i="45"/>
  <c r="P17" i="45"/>
  <c r="P18" i="45"/>
  <c r="P19" i="45"/>
  <c r="P20" i="45"/>
  <c r="P21" i="45"/>
  <c r="P9" i="45"/>
  <c r="Q10" i="45"/>
  <c r="R10" i="45" s="1"/>
  <c r="Q12" i="45"/>
  <c r="Q13" i="45"/>
  <c r="R13" i="45" s="1"/>
  <c r="Q14" i="45"/>
  <c r="R14" i="45" s="1"/>
  <c r="Q15" i="45"/>
  <c r="R15" i="45" s="1"/>
  <c r="Q16" i="45"/>
  <c r="Q17" i="45"/>
  <c r="Q18" i="45"/>
  <c r="R18" i="45" s="1"/>
  <c r="Q19" i="45"/>
  <c r="Q20" i="45"/>
  <c r="Q21" i="45"/>
  <c r="Q9" i="45"/>
  <c r="R9" i="45" s="1"/>
  <c r="Q9" i="46"/>
  <c r="R9" i="46" s="1"/>
  <c r="Q10" i="46"/>
  <c r="R10" i="46" s="1"/>
  <c r="Q11" i="46"/>
  <c r="R11" i="46" s="1"/>
  <c r="Q12" i="46"/>
  <c r="R12" i="46" s="1"/>
  <c r="Q13" i="46"/>
  <c r="R13" i="46" s="1"/>
  <c r="Q14" i="46"/>
  <c r="R14" i="46" s="1"/>
  <c r="Q15" i="46"/>
  <c r="R15" i="46" s="1"/>
  <c r="Q16" i="46"/>
  <c r="R16" i="46" s="1"/>
  <c r="Q17" i="46"/>
  <c r="R17" i="46" s="1"/>
  <c r="Q18" i="46"/>
  <c r="R18" i="46" s="1"/>
  <c r="Q8" i="46"/>
  <c r="R8" i="46" s="1"/>
  <c r="C22" i="45"/>
  <c r="D22" i="45"/>
  <c r="E22" i="45"/>
  <c r="F22" i="45"/>
  <c r="G22" i="45"/>
  <c r="H22" i="45"/>
  <c r="I22" i="45"/>
  <c r="J22" i="45"/>
  <c r="K22" i="45"/>
  <c r="L22" i="45"/>
  <c r="M22" i="45"/>
  <c r="N22" i="45"/>
  <c r="O22" i="45"/>
  <c r="B22" i="40"/>
  <c r="C22" i="40"/>
  <c r="D22" i="40"/>
  <c r="E22" i="40"/>
  <c r="F22" i="40"/>
  <c r="G22" i="40"/>
  <c r="H22" i="40"/>
  <c r="I22" i="40"/>
  <c r="J22" i="40"/>
  <c r="K22" i="40"/>
  <c r="L22" i="40"/>
  <c r="M22" i="40"/>
  <c r="O9" i="40"/>
  <c r="C25" i="41"/>
  <c r="D25" i="41"/>
  <c r="E25" i="41"/>
  <c r="F25" i="41"/>
  <c r="G25" i="41"/>
  <c r="H25" i="41"/>
  <c r="I25" i="41"/>
  <c r="J25" i="41"/>
  <c r="K25" i="41"/>
  <c r="L25" i="41"/>
  <c r="M25" i="41"/>
  <c r="N25" i="41"/>
  <c r="E9" i="32"/>
  <c r="I9" i="32" s="1"/>
  <c r="E10" i="32"/>
  <c r="I10" i="32" s="1"/>
  <c r="E11" i="32"/>
  <c r="I11" i="32" s="1"/>
  <c r="E12" i="32"/>
  <c r="I12" i="32" s="1"/>
  <c r="E13" i="32"/>
  <c r="I13" i="32" s="1"/>
  <c r="E14" i="32"/>
  <c r="I14" i="32" s="1"/>
  <c r="E15" i="32"/>
  <c r="I15" i="32" s="1"/>
  <c r="E16" i="32"/>
  <c r="I16" i="32" s="1"/>
  <c r="E17" i="32"/>
  <c r="I17" i="32" s="1"/>
  <c r="E18" i="32"/>
  <c r="E19" i="32"/>
  <c r="I19" i="32" s="1"/>
  <c r="E20" i="32"/>
  <c r="I20" i="32" s="1"/>
  <c r="E21" i="32"/>
  <c r="I21" i="32" s="1"/>
  <c r="E22" i="32"/>
  <c r="I22" i="32" s="1"/>
  <c r="E8" i="32"/>
  <c r="I8" i="32" s="1"/>
  <c r="I18" i="32" l="1"/>
  <c r="I23" i="32" s="1"/>
  <c r="E23" i="32"/>
  <c r="R17" i="45"/>
  <c r="R16" i="45"/>
  <c r="R21" i="45"/>
  <c r="R12" i="45"/>
  <c r="N22" i="40"/>
  <c r="O22" i="40"/>
  <c r="R20" i="45"/>
  <c r="Q22" i="45"/>
  <c r="P22" i="45"/>
  <c r="R19" i="45"/>
  <c r="P19" i="46"/>
  <c r="Q19" i="46"/>
  <c r="P25" i="41"/>
  <c r="R19" i="46" l="1"/>
  <c r="P22" i="40"/>
  <c r="R22" i="45"/>
  <c r="X21" i="44" l="1"/>
  <c r="Y21" i="44"/>
  <c r="N13" i="43"/>
  <c r="O13" i="43"/>
  <c r="P13" i="43" l="1"/>
  <c r="N14" i="43"/>
  <c r="O14" i="43"/>
  <c r="N15" i="43"/>
  <c r="O15" i="43"/>
  <c r="P15" i="43" s="1"/>
  <c r="N16" i="43"/>
  <c r="O16" i="43"/>
  <c r="N17" i="43"/>
  <c r="O17" i="43"/>
  <c r="P17" i="43" s="1"/>
  <c r="N18" i="43"/>
  <c r="O18" i="43"/>
  <c r="N19" i="43"/>
  <c r="O19" i="43"/>
  <c r="P19" i="43" s="1"/>
  <c r="I21" i="43"/>
  <c r="Q16" i="54"/>
  <c r="P16" i="54"/>
  <c r="R16" i="54" s="1"/>
  <c r="T16" i="53"/>
  <c r="U16" i="53"/>
  <c r="V16" i="53" s="1"/>
  <c r="C18" i="52"/>
  <c r="D18" i="52"/>
  <c r="E18" i="52"/>
  <c r="F18" i="52"/>
  <c r="G18" i="52"/>
  <c r="H18" i="52"/>
  <c r="I18" i="52"/>
  <c r="J18" i="52"/>
  <c r="K18" i="52"/>
  <c r="B18" i="52"/>
  <c r="L16" i="52"/>
  <c r="M16" i="52"/>
  <c r="N16" i="52" s="1"/>
  <c r="L9" i="50"/>
  <c r="L10" i="50"/>
  <c r="L11" i="50"/>
  <c r="L12" i="50"/>
  <c r="L13" i="50"/>
  <c r="L14" i="50"/>
  <c r="L15" i="50"/>
  <c r="L16" i="50"/>
  <c r="L17" i="50"/>
  <c r="L8" i="50"/>
  <c r="C18" i="50"/>
  <c r="D18" i="50"/>
  <c r="E18" i="50"/>
  <c r="F18" i="50"/>
  <c r="G18" i="50"/>
  <c r="H18" i="50"/>
  <c r="I18" i="50"/>
  <c r="J18" i="50"/>
  <c r="K18" i="50"/>
  <c r="B18" i="50"/>
  <c r="M16" i="50"/>
  <c r="N16" i="50" s="1"/>
  <c r="E18" i="49"/>
  <c r="C18" i="49"/>
  <c r="R16" i="48"/>
  <c r="S16" i="48" s="1"/>
  <c r="Q16" i="48"/>
  <c r="P18" i="43" l="1"/>
  <c r="P16" i="43"/>
  <c r="P14" i="43"/>
  <c r="L18" i="50"/>
  <c r="N16" i="47" l="1"/>
  <c r="K16" i="47"/>
  <c r="H16" i="47"/>
  <c r="AG8" i="44"/>
  <c r="AF8" i="44"/>
  <c r="B21" i="44"/>
  <c r="C21" i="44"/>
  <c r="D21" i="44"/>
  <c r="E21" i="44"/>
  <c r="F21" i="44"/>
  <c r="G21" i="44"/>
  <c r="H21" i="44"/>
  <c r="I21" i="44"/>
  <c r="J21" i="44"/>
  <c r="K21" i="44"/>
  <c r="L21" i="44"/>
  <c r="M21" i="44"/>
  <c r="N21" i="44"/>
  <c r="O21" i="44"/>
  <c r="AG21" i="44" s="1"/>
  <c r="AH21" i="44" s="1"/>
  <c r="P21" i="44"/>
  <c r="Q21" i="44"/>
  <c r="AH8" i="44" l="1"/>
  <c r="P9" i="55" l="1"/>
  <c r="M8" i="71"/>
  <c r="L10" i="71"/>
  <c r="L10" i="51"/>
  <c r="M9" i="50"/>
  <c r="M10" i="50"/>
  <c r="M11" i="50"/>
  <c r="M12" i="50"/>
  <c r="M13" i="50"/>
  <c r="M14" i="50"/>
  <c r="M15" i="50"/>
  <c r="M17" i="50"/>
  <c r="M8" i="50"/>
  <c r="M18" i="50" l="1"/>
  <c r="D27" i="48"/>
  <c r="E27" i="48"/>
  <c r="F27" i="48"/>
  <c r="G27" i="48"/>
  <c r="H27" i="48"/>
  <c r="I27" i="48"/>
  <c r="J27" i="48"/>
  <c r="K27" i="48"/>
  <c r="L27" i="48"/>
  <c r="C27" i="48"/>
  <c r="I9" i="48"/>
  <c r="J9" i="48"/>
  <c r="K9" i="48"/>
  <c r="Q9" i="48" s="1"/>
  <c r="L9" i="48"/>
  <c r="R9" i="48" s="1"/>
  <c r="M9" i="48"/>
  <c r="N9" i="48"/>
  <c r="O9" i="48"/>
  <c r="P9" i="48"/>
  <c r="C9" i="48"/>
  <c r="S9" i="48" l="1"/>
  <c r="P8" i="55"/>
  <c r="Q8" i="55"/>
  <c r="Q9" i="55"/>
  <c r="P10" i="55"/>
  <c r="Q10" i="55"/>
  <c r="P11" i="55"/>
  <c r="Q11" i="55"/>
  <c r="P12" i="55"/>
  <c r="Q12" i="55"/>
  <c r="P13" i="55"/>
  <c r="Q13" i="55"/>
  <c r="P14" i="55"/>
  <c r="Q14" i="55"/>
  <c r="P15" i="55"/>
  <c r="Q15" i="55"/>
  <c r="T15" i="53"/>
  <c r="U15" i="53"/>
  <c r="V15" i="53" s="1"/>
  <c r="N15" i="50"/>
  <c r="Q15" i="48"/>
  <c r="R15" i="48"/>
  <c r="S15" i="48"/>
  <c r="T12" i="53" l="1"/>
  <c r="U12" i="53"/>
  <c r="V12" i="53" s="1"/>
  <c r="L9" i="71"/>
  <c r="Q12" i="48"/>
  <c r="R12" i="48"/>
  <c r="S12" i="48" s="1"/>
  <c r="N12" i="50" l="1"/>
  <c r="P8" i="54"/>
  <c r="Q8" i="54"/>
  <c r="P9" i="54"/>
  <c r="Q9" i="54"/>
  <c r="P10" i="54"/>
  <c r="Q10" i="54"/>
  <c r="P11" i="54"/>
  <c r="Q11" i="54"/>
  <c r="P12" i="54"/>
  <c r="Q12" i="54"/>
  <c r="P13" i="54"/>
  <c r="R13" i="54" s="1"/>
  <c r="Q13" i="54"/>
  <c r="P14" i="54"/>
  <c r="Q14" i="54"/>
  <c r="P15" i="54"/>
  <c r="Q15" i="54"/>
  <c r="P17" i="54"/>
  <c r="Q17" i="54"/>
  <c r="P18" i="54"/>
  <c r="Q18" i="54"/>
  <c r="R10" i="54"/>
  <c r="M12" i="52"/>
  <c r="M13" i="52"/>
  <c r="M14" i="52"/>
  <c r="M15" i="52"/>
  <c r="M17" i="52"/>
  <c r="L12" i="52"/>
  <c r="L13" i="52"/>
  <c r="L14" i="52"/>
  <c r="L15" i="52"/>
  <c r="L17" i="52"/>
  <c r="I16" i="51"/>
  <c r="J16" i="51"/>
  <c r="C16" i="51"/>
  <c r="D16" i="51"/>
  <c r="E16" i="51"/>
  <c r="F16" i="51"/>
  <c r="G16" i="51"/>
  <c r="H16" i="51"/>
  <c r="K16" i="51"/>
  <c r="B16" i="51"/>
  <c r="C18" i="47"/>
  <c r="D18" i="47"/>
  <c r="E18" i="47"/>
  <c r="F18" i="47"/>
  <c r="G18" i="47"/>
  <c r="I18" i="47"/>
  <c r="J18" i="47"/>
  <c r="L18" i="47"/>
  <c r="M18" i="47"/>
  <c r="B18" i="47"/>
  <c r="H8" i="47"/>
  <c r="C16" i="55"/>
  <c r="D16" i="55"/>
  <c r="E16" i="55"/>
  <c r="F16" i="55"/>
  <c r="G16" i="55"/>
  <c r="H16" i="55"/>
  <c r="I16" i="55"/>
  <c r="J16" i="55"/>
  <c r="K16" i="55"/>
  <c r="L16" i="55"/>
  <c r="M16" i="55"/>
  <c r="N16" i="55"/>
  <c r="O16" i="55"/>
  <c r="B16" i="55"/>
  <c r="C18" i="54"/>
  <c r="D18" i="54"/>
  <c r="E18" i="54"/>
  <c r="F18" i="54"/>
  <c r="G18" i="54"/>
  <c r="H18" i="54"/>
  <c r="I18" i="54"/>
  <c r="J18" i="54"/>
  <c r="K18" i="54"/>
  <c r="L18" i="54"/>
  <c r="M18" i="54"/>
  <c r="N18" i="54"/>
  <c r="O18" i="54"/>
  <c r="B18" i="54"/>
  <c r="C18" i="53"/>
  <c r="D18" i="53"/>
  <c r="E18" i="53"/>
  <c r="F18" i="53"/>
  <c r="G18" i="53"/>
  <c r="H18" i="53"/>
  <c r="I18" i="53"/>
  <c r="J18" i="53"/>
  <c r="K18" i="53"/>
  <c r="L18" i="53"/>
  <c r="M18" i="53"/>
  <c r="N18" i="53"/>
  <c r="O18" i="53"/>
  <c r="P18" i="53"/>
  <c r="Q18" i="53"/>
  <c r="R18" i="53"/>
  <c r="S18" i="53"/>
  <c r="B18" i="53"/>
  <c r="C13" i="71"/>
  <c r="D13" i="71"/>
  <c r="E13" i="71"/>
  <c r="I13" i="71"/>
  <c r="J13" i="71"/>
  <c r="B13" i="71"/>
  <c r="K12" i="71"/>
  <c r="L11" i="71"/>
  <c r="G9" i="71"/>
  <c r="G10" i="71"/>
  <c r="G11" i="71"/>
  <c r="G12" i="71"/>
  <c r="F9" i="71"/>
  <c r="H9" i="71" s="1"/>
  <c r="F10" i="71"/>
  <c r="H10" i="71" s="1"/>
  <c r="F11" i="71"/>
  <c r="H11" i="71" s="1"/>
  <c r="F12" i="71"/>
  <c r="H12" i="71" s="1"/>
  <c r="F8" i="71"/>
  <c r="Q13" i="48"/>
  <c r="N9" i="47"/>
  <c r="N10" i="47"/>
  <c r="N11" i="47"/>
  <c r="N12" i="47"/>
  <c r="N13" i="47"/>
  <c r="N14" i="47"/>
  <c r="N15" i="47"/>
  <c r="N17" i="47"/>
  <c r="K9" i="47"/>
  <c r="K10" i="47"/>
  <c r="K11" i="47"/>
  <c r="K12" i="47"/>
  <c r="K13" i="47"/>
  <c r="K14" i="47"/>
  <c r="K15" i="47"/>
  <c r="K17" i="47"/>
  <c r="H9" i="47"/>
  <c r="H10" i="47"/>
  <c r="H11" i="47"/>
  <c r="H12" i="47"/>
  <c r="H13" i="47"/>
  <c r="H14" i="47"/>
  <c r="H15" i="47"/>
  <c r="H17" i="47"/>
  <c r="M9" i="71"/>
  <c r="M10" i="71"/>
  <c r="M11" i="71"/>
  <c r="L12" i="71"/>
  <c r="M12" i="71"/>
  <c r="L8" i="71"/>
  <c r="K9" i="71"/>
  <c r="K10" i="71"/>
  <c r="K11" i="71"/>
  <c r="K8" i="71"/>
  <c r="G8" i="71"/>
  <c r="H8" i="71" s="1"/>
  <c r="N8" i="47"/>
  <c r="K8" i="47"/>
  <c r="B23" i="72"/>
  <c r="C23" i="72"/>
  <c r="D23" i="72"/>
  <c r="E23" i="72"/>
  <c r="F23" i="72"/>
  <c r="G23" i="72"/>
  <c r="H23" i="72"/>
  <c r="I23" i="72"/>
  <c r="J23" i="72"/>
  <c r="K23" i="72"/>
  <c r="L23" i="72"/>
  <c r="M23" i="72"/>
  <c r="N23" i="72"/>
  <c r="O23" i="72"/>
  <c r="P23" i="72"/>
  <c r="Q23" i="72"/>
  <c r="AF22" i="72"/>
  <c r="Q23" i="73"/>
  <c r="P23" i="73"/>
  <c r="O23" i="73"/>
  <c r="N23" i="73"/>
  <c r="M23" i="73"/>
  <c r="L23" i="73"/>
  <c r="K23" i="73"/>
  <c r="J23" i="73"/>
  <c r="I23" i="73"/>
  <c r="H23" i="73"/>
  <c r="G23" i="73"/>
  <c r="F23" i="73"/>
  <c r="E23" i="73"/>
  <c r="D23" i="73"/>
  <c r="C23" i="73"/>
  <c r="B23" i="73"/>
  <c r="C10" i="61"/>
  <c r="D10" i="61"/>
  <c r="E10" i="61"/>
  <c r="F10" i="61"/>
  <c r="G10" i="61"/>
  <c r="H10" i="61"/>
  <c r="I10" i="61"/>
  <c r="J10" i="61"/>
  <c r="K10" i="61"/>
  <c r="L10" i="61"/>
  <c r="M10" i="61"/>
  <c r="N10" i="61"/>
  <c r="O10" i="61"/>
  <c r="P10" i="61"/>
  <c r="B10" i="61"/>
  <c r="F9" i="56"/>
  <c r="F8" i="56"/>
  <c r="I9" i="56"/>
  <c r="I8" i="56"/>
  <c r="L8" i="56"/>
  <c r="C10" i="56"/>
  <c r="D10" i="56"/>
  <c r="F10" i="56" s="1"/>
  <c r="E10" i="56"/>
  <c r="G10" i="56"/>
  <c r="I10" i="56" s="1"/>
  <c r="H10" i="56"/>
  <c r="J10" i="56"/>
  <c r="L10" i="56" s="1"/>
  <c r="K10" i="56"/>
  <c r="M10" i="56"/>
  <c r="B10" i="56"/>
  <c r="C10" i="59"/>
  <c r="D10" i="59"/>
  <c r="E10" i="59"/>
  <c r="F10" i="59"/>
  <c r="G10" i="59"/>
  <c r="H10" i="59"/>
  <c r="I10" i="59"/>
  <c r="J10" i="59"/>
  <c r="K10" i="59"/>
  <c r="L10" i="59"/>
  <c r="M10" i="59"/>
  <c r="N10" i="59"/>
  <c r="O10" i="59"/>
  <c r="P10" i="59"/>
  <c r="Q10" i="59"/>
  <c r="B10" i="59"/>
  <c r="R9" i="59"/>
  <c r="S9" i="59"/>
  <c r="S8" i="59"/>
  <c r="R8" i="59"/>
  <c r="Q16" i="55" l="1"/>
  <c r="P16" i="55"/>
  <c r="R9" i="54"/>
  <c r="R8" i="54"/>
  <c r="R15" i="55"/>
  <c r="R15" i="54"/>
  <c r="N15" i="52"/>
  <c r="R10" i="55"/>
  <c r="N17" i="52"/>
  <c r="R13" i="55"/>
  <c r="R12" i="54"/>
  <c r="N12" i="52"/>
  <c r="R14" i="55"/>
  <c r="R11" i="54"/>
  <c r="G13" i="71"/>
  <c r="R9" i="55"/>
  <c r="R8" i="55"/>
  <c r="R17" i="54"/>
  <c r="R14" i="54"/>
  <c r="N14" i="52"/>
  <c r="N18" i="47"/>
  <c r="K18" i="47"/>
  <c r="H18" i="47"/>
  <c r="R12" i="55"/>
  <c r="R11" i="55"/>
  <c r="R16" i="55"/>
  <c r="M13" i="71"/>
  <c r="H13" i="71"/>
  <c r="F13" i="71"/>
  <c r="K13" i="71"/>
  <c r="N8" i="71"/>
  <c r="L13" i="71"/>
  <c r="N13" i="52"/>
  <c r="N12" i="71"/>
  <c r="N11" i="71"/>
  <c r="N9" i="71"/>
  <c r="N10" i="71"/>
  <c r="S10" i="59"/>
  <c r="R10" i="59"/>
  <c r="F9" i="58"/>
  <c r="F10" i="58"/>
  <c r="F11" i="58"/>
  <c r="F12" i="58"/>
  <c r="F13" i="58"/>
  <c r="F14" i="58"/>
  <c r="F15" i="58"/>
  <c r="F16" i="58"/>
  <c r="F17" i="58"/>
  <c r="F18" i="58"/>
  <c r="F19" i="58"/>
  <c r="F20" i="58"/>
  <c r="F21" i="58"/>
  <c r="F22" i="58"/>
  <c r="F7" i="58"/>
  <c r="R18" i="54" l="1"/>
  <c r="N13" i="71"/>
  <c r="C10" i="57"/>
  <c r="D10" i="57"/>
  <c r="E10" i="57"/>
  <c r="F10" i="57"/>
  <c r="G10" i="57"/>
  <c r="H10" i="57"/>
  <c r="I10" i="57"/>
  <c r="J10" i="57"/>
  <c r="K10" i="57"/>
  <c r="L10" i="57"/>
  <c r="M10" i="57"/>
  <c r="N10" i="57"/>
  <c r="O10" i="57"/>
  <c r="P10" i="57"/>
  <c r="Q10" i="57"/>
  <c r="B10" i="57"/>
  <c r="R9" i="57"/>
  <c r="S9" i="57"/>
  <c r="T9" i="57"/>
  <c r="P9" i="62" l="1"/>
  <c r="R9" i="62" s="1"/>
  <c r="Q9" i="62"/>
  <c r="P10" i="62"/>
  <c r="Q10" i="62"/>
  <c r="P11" i="62"/>
  <c r="Q11" i="62"/>
  <c r="P12" i="62"/>
  <c r="Q12" i="62"/>
  <c r="P13" i="62"/>
  <c r="R13" i="62" s="1"/>
  <c r="Q13" i="62"/>
  <c r="P14" i="62"/>
  <c r="Q14" i="62"/>
  <c r="P15" i="62"/>
  <c r="Q15" i="62"/>
  <c r="Q8" i="62"/>
  <c r="P8" i="62"/>
  <c r="C16" i="62"/>
  <c r="D16" i="62"/>
  <c r="E16" i="62"/>
  <c r="F16" i="62"/>
  <c r="G16" i="62"/>
  <c r="H16" i="62"/>
  <c r="I16" i="62"/>
  <c r="J16" i="62"/>
  <c r="K16" i="62"/>
  <c r="L16" i="62"/>
  <c r="M16" i="62"/>
  <c r="N16" i="62"/>
  <c r="O16" i="62"/>
  <c r="B16" i="62"/>
  <c r="P9" i="61"/>
  <c r="Q9" i="61"/>
  <c r="Q10" i="61" s="1"/>
  <c r="R8" i="61"/>
  <c r="Q8" i="61"/>
  <c r="R9" i="60"/>
  <c r="S9" i="60"/>
  <c r="S8" i="60"/>
  <c r="R8" i="60"/>
  <c r="U23" i="72"/>
  <c r="V23" i="72"/>
  <c r="W23" i="72"/>
  <c r="X23" i="72"/>
  <c r="Y23" i="72"/>
  <c r="Z23" i="72"/>
  <c r="AA23" i="72"/>
  <c r="AB23" i="72"/>
  <c r="AC23" i="72"/>
  <c r="AD23" i="72"/>
  <c r="AE23" i="72"/>
  <c r="T23" i="72"/>
  <c r="AF9" i="72"/>
  <c r="AG9" i="72"/>
  <c r="AH9" i="72" s="1"/>
  <c r="AF10" i="72"/>
  <c r="AG10" i="72"/>
  <c r="AH10" i="72" s="1"/>
  <c r="AF11" i="72"/>
  <c r="AG11" i="72"/>
  <c r="AH11" i="72" s="1"/>
  <c r="AF12" i="72"/>
  <c r="AG12" i="72"/>
  <c r="AH12" i="72" s="1"/>
  <c r="AF14" i="72"/>
  <c r="AG14" i="72"/>
  <c r="AH14" i="72" s="1"/>
  <c r="AF15" i="72"/>
  <c r="AG15" i="72"/>
  <c r="AH15" i="72" s="1"/>
  <c r="AF16" i="72"/>
  <c r="AG16" i="72"/>
  <c r="AH16" i="72" s="1"/>
  <c r="AF17" i="72"/>
  <c r="AG17" i="72"/>
  <c r="AH17" i="72" s="1"/>
  <c r="AF18" i="72"/>
  <c r="AG18" i="72"/>
  <c r="AH18" i="72" s="1"/>
  <c r="AF19" i="72"/>
  <c r="AG19" i="72"/>
  <c r="AH19" i="72" s="1"/>
  <c r="AF20" i="72"/>
  <c r="AG20" i="72"/>
  <c r="AH20" i="72" s="1"/>
  <c r="AF21" i="72"/>
  <c r="AG21" i="72"/>
  <c r="AH21" i="72" s="1"/>
  <c r="AG22" i="72"/>
  <c r="AH22" i="72" s="1"/>
  <c r="AG8" i="72"/>
  <c r="AG23" i="72" s="1"/>
  <c r="AF8" i="72"/>
  <c r="AH23" i="72" l="1"/>
  <c r="R8" i="62"/>
  <c r="R15" i="62"/>
  <c r="R14" i="62"/>
  <c r="R10" i="62"/>
  <c r="R12" i="62"/>
  <c r="P16" i="62"/>
  <c r="R11" i="62"/>
  <c r="Q16" i="62"/>
  <c r="R9" i="61"/>
  <c r="R10" i="61" s="1"/>
  <c r="Z21" i="44"/>
  <c r="AA21" i="44"/>
  <c r="AB21" i="44"/>
  <c r="AC21" i="44"/>
  <c r="AD21" i="44"/>
  <c r="AE21" i="44"/>
  <c r="R16" i="62" l="1"/>
  <c r="Q10" i="60"/>
  <c r="P10" i="60"/>
  <c r="O10" i="60"/>
  <c r="N10" i="60"/>
  <c r="M10" i="60"/>
  <c r="L10" i="60"/>
  <c r="K10" i="60"/>
  <c r="J10" i="60"/>
  <c r="I10" i="60"/>
  <c r="H10" i="60"/>
  <c r="G10" i="60"/>
  <c r="F10" i="60"/>
  <c r="E10" i="60"/>
  <c r="D10" i="60"/>
  <c r="C10" i="60"/>
  <c r="S10" i="60" s="1"/>
  <c r="B10" i="60"/>
  <c r="R10" i="60" s="1"/>
  <c r="T9" i="60"/>
  <c r="T9" i="59"/>
  <c r="D25" i="58"/>
  <c r="B25" i="58"/>
  <c r="F24" i="58"/>
  <c r="F23" i="58"/>
  <c r="F8" i="58"/>
  <c r="S8" i="57"/>
  <c r="S10" i="57" s="1"/>
  <c r="R8" i="57"/>
  <c r="R10" i="57" s="1"/>
  <c r="U17" i="53"/>
  <c r="T17" i="53"/>
  <c r="U14" i="53"/>
  <c r="T14" i="53"/>
  <c r="U13" i="53"/>
  <c r="T13" i="53"/>
  <c r="U11" i="53"/>
  <c r="T11" i="53"/>
  <c r="U10" i="53"/>
  <c r="T10" i="53"/>
  <c r="U9" i="53"/>
  <c r="T9" i="53"/>
  <c r="U8" i="53"/>
  <c r="T8" i="53"/>
  <c r="M11" i="52"/>
  <c r="L11" i="52"/>
  <c r="M10" i="52"/>
  <c r="L10" i="52"/>
  <c r="M9" i="52"/>
  <c r="M18" i="52" s="1"/>
  <c r="L9" i="52"/>
  <c r="L18" i="52" s="1"/>
  <c r="M8" i="52"/>
  <c r="L8" i="52"/>
  <c r="M15" i="51"/>
  <c r="L15" i="51"/>
  <c r="M14" i="51"/>
  <c r="L14" i="51"/>
  <c r="M13" i="51"/>
  <c r="L13" i="51"/>
  <c r="M12" i="51"/>
  <c r="L12" i="51"/>
  <c r="M11" i="51"/>
  <c r="L11" i="51"/>
  <c r="M10" i="51"/>
  <c r="M9" i="51"/>
  <c r="L9" i="51"/>
  <c r="G17" i="49"/>
  <c r="G16" i="49"/>
  <c r="G15" i="49"/>
  <c r="G14" i="49"/>
  <c r="G13" i="49"/>
  <c r="G12" i="49"/>
  <c r="G11" i="49"/>
  <c r="G10" i="49"/>
  <c r="G9" i="49"/>
  <c r="G8" i="49"/>
  <c r="G7" i="49"/>
  <c r="R17" i="48"/>
  <c r="Q17" i="48"/>
  <c r="R14" i="48"/>
  <c r="Q14" i="48"/>
  <c r="R13" i="48"/>
  <c r="R11" i="48"/>
  <c r="Q11" i="48"/>
  <c r="R10" i="48"/>
  <c r="Q10" i="48"/>
  <c r="R8" i="48"/>
  <c r="Q8" i="48"/>
  <c r="W21" i="44"/>
  <c r="V21" i="44"/>
  <c r="U21" i="44"/>
  <c r="T21" i="44"/>
  <c r="M21" i="43"/>
  <c r="L21" i="43"/>
  <c r="K21" i="43"/>
  <c r="J21" i="43"/>
  <c r="H21" i="43"/>
  <c r="G21" i="43"/>
  <c r="F21" i="43"/>
  <c r="E21" i="43"/>
  <c r="D21" i="43"/>
  <c r="C21" i="43"/>
  <c r="B21" i="43"/>
  <c r="O20" i="43"/>
  <c r="N20" i="43"/>
  <c r="O12" i="43"/>
  <c r="N12" i="43"/>
  <c r="O11" i="43"/>
  <c r="N11" i="43"/>
  <c r="O9" i="43"/>
  <c r="N9" i="43"/>
  <c r="O8" i="43"/>
  <c r="N8" i="43"/>
  <c r="M26" i="41"/>
  <c r="L26" i="41"/>
  <c r="K26" i="41"/>
  <c r="J26" i="41"/>
  <c r="I26" i="41"/>
  <c r="H26" i="41"/>
  <c r="G26" i="41"/>
  <c r="F26" i="41"/>
  <c r="E26" i="41"/>
  <c r="D26" i="41"/>
  <c r="N9" i="40"/>
  <c r="P9" i="40" s="1"/>
  <c r="F23" i="39"/>
  <c r="O104" i="37"/>
  <c r="N104" i="37"/>
  <c r="M104" i="37"/>
  <c r="L104" i="37"/>
  <c r="K104" i="37"/>
  <c r="J104" i="37"/>
  <c r="I104" i="37"/>
  <c r="H104" i="37"/>
  <c r="G104" i="37"/>
  <c r="F104" i="37"/>
  <c r="E104" i="37"/>
  <c r="D104" i="37"/>
  <c r="Q103" i="37"/>
  <c r="P103" i="37"/>
  <c r="Q102" i="37"/>
  <c r="P102" i="37"/>
  <c r="Q100" i="37"/>
  <c r="P100" i="37"/>
  <c r="Q99" i="37"/>
  <c r="P99" i="37"/>
  <c r="Q98" i="37"/>
  <c r="P98" i="37"/>
  <c r="Q97" i="37"/>
  <c r="P97" i="37"/>
  <c r="Q95" i="37"/>
  <c r="P95" i="37"/>
  <c r="Q94" i="37"/>
  <c r="P94" i="37"/>
  <c r="Q93" i="37"/>
  <c r="P93" i="37"/>
  <c r="Q92" i="37"/>
  <c r="P92" i="37"/>
  <c r="Q91" i="37"/>
  <c r="P91" i="37"/>
  <c r="Q90" i="37"/>
  <c r="P90" i="37"/>
  <c r="Q89" i="37"/>
  <c r="P89" i="37"/>
  <c r="R76" i="37"/>
  <c r="Q76" i="37"/>
  <c r="P76" i="37"/>
  <c r="O76" i="37"/>
  <c r="N76" i="37"/>
  <c r="M76" i="37"/>
  <c r="L76" i="37"/>
  <c r="K76" i="37"/>
  <c r="J76" i="37"/>
  <c r="I76" i="37"/>
  <c r="H76" i="37"/>
  <c r="G76" i="37"/>
  <c r="F76" i="37"/>
  <c r="E76" i="37"/>
  <c r="D76" i="37"/>
  <c r="O62" i="37"/>
  <c r="N62" i="37"/>
  <c r="M62" i="37"/>
  <c r="L62" i="37"/>
  <c r="K62" i="37"/>
  <c r="J62" i="37"/>
  <c r="I62" i="37"/>
  <c r="H62" i="37"/>
  <c r="G62" i="37"/>
  <c r="F62" i="37"/>
  <c r="E62" i="37"/>
  <c r="D62" i="37"/>
  <c r="Q61" i="37"/>
  <c r="P61" i="37"/>
  <c r="Q59" i="37"/>
  <c r="P59" i="37"/>
  <c r="Q58" i="37"/>
  <c r="P58" i="37"/>
  <c r="Q56" i="37"/>
  <c r="P56" i="37"/>
  <c r="Q55" i="37"/>
  <c r="P55" i="37"/>
  <c r="Q54" i="37"/>
  <c r="P54" i="37"/>
  <c r="Q53" i="37"/>
  <c r="P53" i="37"/>
  <c r="O43" i="37"/>
  <c r="N43" i="37"/>
  <c r="M43" i="37"/>
  <c r="L43" i="37"/>
  <c r="K43" i="37"/>
  <c r="J43" i="37"/>
  <c r="I43" i="37"/>
  <c r="H43" i="37"/>
  <c r="G43" i="37"/>
  <c r="F43" i="37"/>
  <c r="E43" i="37"/>
  <c r="D43" i="37"/>
  <c r="Q42" i="37"/>
  <c r="P42" i="37"/>
  <c r="Q40" i="37"/>
  <c r="P40" i="37"/>
  <c r="Q39" i="37"/>
  <c r="P39" i="37"/>
  <c r="Q38" i="37"/>
  <c r="P38" i="37"/>
  <c r="Q37" i="37"/>
  <c r="P37" i="37"/>
  <c r="Q35" i="37"/>
  <c r="P35" i="37"/>
  <c r="Q34" i="37"/>
  <c r="P34" i="37"/>
  <c r="Q33" i="37"/>
  <c r="P33" i="37"/>
  <c r="Q32" i="37"/>
  <c r="P32" i="37"/>
  <c r="J20" i="36"/>
  <c r="G20" i="36"/>
  <c r="D20" i="36"/>
  <c r="J19" i="36"/>
  <c r="G19" i="36"/>
  <c r="D19" i="36"/>
  <c r="J18" i="36"/>
  <c r="G18" i="36"/>
  <c r="D18" i="36"/>
  <c r="J17" i="36"/>
  <c r="G17" i="36"/>
  <c r="D17" i="36"/>
  <c r="J16" i="36"/>
  <c r="G16" i="36"/>
  <c r="D16" i="36"/>
  <c r="J15" i="36"/>
  <c r="G15" i="36"/>
  <c r="D15" i="36"/>
  <c r="J14" i="36"/>
  <c r="G14" i="36"/>
  <c r="D14" i="36"/>
  <c r="J13" i="36"/>
  <c r="G13" i="36"/>
  <c r="D13" i="36"/>
  <c r="J12" i="36"/>
  <c r="G12" i="36"/>
  <c r="D12" i="36"/>
  <c r="J11" i="36"/>
  <c r="G11" i="36"/>
  <c r="D11" i="36"/>
  <c r="J10" i="36"/>
  <c r="G10" i="36"/>
  <c r="D10" i="36"/>
  <c r="J9" i="36"/>
  <c r="G9" i="36"/>
  <c r="D9" i="36"/>
  <c r="J8" i="36"/>
  <c r="G8" i="36"/>
  <c r="D8" i="36"/>
  <c r="C23" i="35"/>
  <c r="B23" i="35"/>
  <c r="D23" i="35" l="1"/>
  <c r="P11" i="43"/>
  <c r="P20" i="43"/>
  <c r="P9" i="43"/>
  <c r="P12" i="43"/>
  <c r="R54" i="37"/>
  <c r="R56" i="37"/>
  <c r="R59" i="37"/>
  <c r="R33" i="37"/>
  <c r="R35" i="37"/>
  <c r="R38" i="37"/>
  <c r="R40" i="37"/>
  <c r="P62" i="37"/>
  <c r="R91" i="37"/>
  <c r="R93" i="37"/>
  <c r="R95" i="37"/>
  <c r="R98" i="37"/>
  <c r="R100" i="37"/>
  <c r="R103" i="37"/>
  <c r="Q43" i="37"/>
  <c r="R90" i="37"/>
  <c r="R92" i="37"/>
  <c r="R94" i="37"/>
  <c r="R97" i="37"/>
  <c r="R102" i="37"/>
  <c r="Q62" i="37"/>
  <c r="R55" i="37"/>
  <c r="R58" i="37"/>
  <c r="R61" i="37"/>
  <c r="P104" i="37"/>
  <c r="P43" i="37"/>
  <c r="R34" i="37"/>
  <c r="R37" i="37"/>
  <c r="R39" i="37"/>
  <c r="R42" i="37"/>
  <c r="Q104" i="37"/>
  <c r="E23" i="35"/>
  <c r="G18" i="49"/>
  <c r="P8" i="43"/>
  <c r="S11" i="48"/>
  <c r="V9" i="53"/>
  <c r="N9" i="52"/>
  <c r="N18" i="52" s="1"/>
  <c r="V17" i="53"/>
  <c r="N14" i="51"/>
  <c r="N17" i="50"/>
  <c r="S17" i="48"/>
  <c r="U18" i="53"/>
  <c r="V11" i="53"/>
  <c r="T18" i="53"/>
  <c r="N11" i="52"/>
  <c r="N13" i="51"/>
  <c r="N11" i="50"/>
  <c r="V14" i="53"/>
  <c r="N11" i="51"/>
  <c r="N10" i="51"/>
  <c r="M16" i="51"/>
  <c r="N9" i="51"/>
  <c r="L16" i="51"/>
  <c r="N14" i="50"/>
  <c r="V13" i="53"/>
  <c r="N15" i="51"/>
  <c r="N13" i="50"/>
  <c r="V10" i="53"/>
  <c r="N10" i="52"/>
  <c r="N10" i="50"/>
  <c r="N12" i="51"/>
  <c r="F25" i="58"/>
  <c r="T8" i="59"/>
  <c r="T10" i="59" s="1"/>
  <c r="T8" i="57"/>
  <c r="T10" i="57" s="1"/>
  <c r="N9" i="50"/>
  <c r="S14" i="48"/>
  <c r="S8" i="48"/>
  <c r="S10" i="48"/>
  <c r="S13" i="48"/>
  <c r="N21" i="43"/>
  <c r="O21" i="43"/>
  <c r="P8" i="36"/>
  <c r="P9" i="36"/>
  <c r="P10" i="36"/>
  <c r="P21" i="36" s="1"/>
  <c r="P11" i="36"/>
  <c r="P12" i="36"/>
  <c r="P13" i="36"/>
  <c r="P14" i="36"/>
  <c r="P15" i="36"/>
  <c r="P16" i="36"/>
  <c r="P17" i="36"/>
  <c r="P18" i="36"/>
  <c r="P19" i="36"/>
  <c r="P20" i="36"/>
  <c r="R32" i="37"/>
  <c r="R53" i="37"/>
  <c r="R99" i="37"/>
  <c r="S99" i="37" s="1"/>
  <c r="S104" i="37" s="1"/>
  <c r="N26" i="41"/>
  <c r="R89" i="37"/>
  <c r="T8" i="60"/>
  <c r="T10" i="60" s="1"/>
  <c r="N8" i="50"/>
  <c r="N8" i="52"/>
  <c r="V8" i="53"/>
  <c r="P21" i="43" l="1"/>
  <c r="R104" i="37"/>
  <c r="R62" i="37"/>
  <c r="R43" i="37"/>
  <c r="F23" i="35"/>
  <c r="G23" i="35" s="1"/>
  <c r="N18" i="50"/>
  <c r="V18" i="53"/>
  <c r="N16" i="51"/>
  <c r="H23" i="35" l="1"/>
  <c r="I23" i="35" l="1"/>
  <c r="J23" i="35" s="1"/>
  <c r="C24" i="9"/>
  <c r="D24" i="9"/>
  <c r="E24" i="9"/>
  <c r="F24" i="9"/>
  <c r="G24" i="9"/>
  <c r="B24" i="9"/>
  <c r="C54" i="8"/>
  <c r="B54" i="8"/>
  <c r="D29" i="8"/>
  <c r="D30" i="8"/>
  <c r="D31" i="8"/>
  <c r="D32" i="8"/>
  <c r="D33" i="8"/>
  <c r="D34" i="8"/>
  <c r="D35" i="8"/>
  <c r="D36" i="8"/>
  <c r="D37" i="8"/>
  <c r="D38" i="8"/>
  <c r="D39" i="8"/>
  <c r="D40" i="8"/>
  <c r="D41" i="8"/>
  <c r="D42" i="8"/>
  <c r="D43" i="8"/>
  <c r="D44" i="8"/>
  <c r="D45" i="8"/>
  <c r="D46" i="8"/>
  <c r="D47" i="8"/>
  <c r="D48" i="8"/>
  <c r="D49" i="8"/>
  <c r="D50" i="8"/>
  <c r="D51" i="8"/>
  <c r="D52" i="8"/>
  <c r="D53" i="8"/>
  <c r="D28" i="8"/>
  <c r="D7" i="8"/>
  <c r="D8" i="8"/>
  <c r="D9" i="8"/>
  <c r="D10" i="8"/>
  <c r="D11" i="8"/>
  <c r="D12" i="8"/>
  <c r="D13" i="8"/>
  <c r="D14" i="8"/>
  <c r="D15" i="8"/>
  <c r="D16" i="8"/>
  <c r="D17" i="8"/>
  <c r="D18" i="8"/>
  <c r="D19" i="8"/>
  <c r="D20" i="8"/>
  <c r="D21" i="8"/>
  <c r="D22" i="8"/>
  <c r="D23" i="8"/>
  <c r="C23" i="7"/>
  <c r="D23" i="7"/>
  <c r="E23" i="7"/>
  <c r="F23" i="7"/>
  <c r="B23" i="7"/>
  <c r="G9" i="7"/>
  <c r="G10" i="7"/>
  <c r="G11" i="7"/>
  <c r="G12" i="7"/>
  <c r="G13" i="7"/>
  <c r="G14" i="7"/>
  <c r="G15" i="7"/>
  <c r="G16" i="7"/>
  <c r="G17" i="7"/>
  <c r="G18" i="7"/>
  <c r="G19" i="7"/>
  <c r="G20" i="7"/>
  <c r="G21" i="7"/>
  <c r="G22" i="7"/>
  <c r="G8" i="7"/>
  <c r="G23" i="7" s="1"/>
  <c r="D9" i="7"/>
  <c r="D10" i="7"/>
  <c r="D11" i="7"/>
  <c r="D12" i="7"/>
  <c r="D13" i="7"/>
  <c r="D14" i="7"/>
  <c r="D15" i="7"/>
  <c r="D16" i="7"/>
  <c r="D17" i="7"/>
  <c r="D18" i="7"/>
  <c r="D19" i="7"/>
  <c r="D20" i="7"/>
  <c r="D21" i="7"/>
  <c r="D22" i="7"/>
  <c r="D8" i="7"/>
  <c r="C23" i="5"/>
  <c r="E23" i="5"/>
  <c r="F23" i="5"/>
  <c r="B23" i="5"/>
  <c r="G9" i="5"/>
  <c r="G10" i="5"/>
  <c r="G11" i="5"/>
  <c r="G12" i="5"/>
  <c r="G13" i="5"/>
  <c r="G14" i="5"/>
  <c r="G15" i="5"/>
  <c r="G16" i="5"/>
  <c r="G17" i="5"/>
  <c r="G18" i="5"/>
  <c r="G19" i="5"/>
  <c r="G20" i="5"/>
  <c r="G21" i="5"/>
  <c r="G22" i="5"/>
  <c r="G8" i="5"/>
  <c r="D9" i="5"/>
  <c r="D10" i="5"/>
  <c r="D11" i="5"/>
  <c r="D12" i="5"/>
  <c r="D13" i="5"/>
  <c r="D14" i="5"/>
  <c r="D15" i="5"/>
  <c r="D16" i="5"/>
  <c r="D17" i="5"/>
  <c r="D18" i="5"/>
  <c r="D19" i="5"/>
  <c r="D20" i="5"/>
  <c r="D21" i="5"/>
  <c r="D22" i="5"/>
  <c r="D8" i="5"/>
  <c r="D9" i="2"/>
  <c r="D10" i="2"/>
  <c r="D11" i="2"/>
  <c r="D12" i="2"/>
  <c r="D13" i="2"/>
  <c r="D14" i="2"/>
  <c r="D15" i="2"/>
  <c r="D16" i="2"/>
  <c r="D17" i="2"/>
  <c r="D18" i="2"/>
  <c r="D19" i="2"/>
  <c r="D20" i="2"/>
  <c r="D21" i="2"/>
  <c r="D22" i="2"/>
  <c r="D23" i="2"/>
  <c r="D8" i="2"/>
  <c r="C23" i="2"/>
  <c r="B23" i="2"/>
  <c r="D10" i="1"/>
  <c r="D11" i="1"/>
  <c r="D12" i="1"/>
  <c r="D13" i="1"/>
  <c r="D14" i="1"/>
  <c r="D15" i="1"/>
  <c r="D16" i="1"/>
  <c r="D17" i="1"/>
  <c r="D18" i="1"/>
  <c r="D19" i="1"/>
  <c r="D20" i="1"/>
  <c r="D21" i="1"/>
  <c r="D22" i="1"/>
  <c r="D23" i="1"/>
  <c r="D9" i="1"/>
  <c r="C24" i="1"/>
  <c r="B24" i="1"/>
  <c r="D24" i="1" s="1"/>
  <c r="G23" i="5" l="1"/>
  <c r="K13" i="5" s="1"/>
  <c r="D23" i="5"/>
  <c r="D54" i="8"/>
  <c r="D23" i="6"/>
  <c r="C23" i="6"/>
  <c r="B23" i="6"/>
  <c r="K10" i="5" l="1"/>
  <c r="K8" i="5"/>
  <c r="K21" i="5"/>
  <c r="K14" i="5"/>
  <c r="K20" i="5"/>
  <c r="K11" i="5"/>
  <c r="K12" i="5"/>
  <c r="K18" i="5"/>
  <c r="K9" i="5"/>
  <c r="K15" i="5"/>
  <c r="K16" i="5"/>
  <c r="K22" i="5"/>
  <c r="K17" i="5"/>
  <c r="K19" i="5"/>
  <c r="K23" i="35"/>
  <c r="C26" i="41"/>
  <c r="O25" i="41"/>
  <c r="Q25" i="41" s="1"/>
  <c r="N23" i="35" l="1"/>
  <c r="L23" i="35"/>
  <c r="O23" i="35" s="1"/>
  <c r="M23" i="35" l="1"/>
  <c r="P23" i="35"/>
</calcChain>
</file>

<file path=xl/sharedStrings.xml><?xml version="1.0" encoding="utf-8"?>
<sst xmlns="http://schemas.openxmlformats.org/spreadsheetml/2006/main" count="5703" uniqueCount="1014">
  <si>
    <t xml:space="preserve">Number of beneficiaries covered by social Security for man and woman by the last payment </t>
  </si>
  <si>
    <t>جدول( 40  )</t>
  </si>
  <si>
    <t>Table (40)</t>
  </si>
  <si>
    <t>المحافظة</t>
  </si>
  <si>
    <t>المجموع</t>
  </si>
  <si>
    <t>Governorate</t>
  </si>
  <si>
    <t>Social care office (M)</t>
  </si>
  <si>
    <t>Social care office (F)</t>
  </si>
  <si>
    <t>Total</t>
  </si>
  <si>
    <t>Number of beneficiaries (M)</t>
  </si>
  <si>
    <t>Number of beneficiaries (F)</t>
  </si>
  <si>
    <t>Number of beneficiaries (M&amp;F)</t>
  </si>
  <si>
    <t>نينوى</t>
  </si>
  <si>
    <t>Nineveh</t>
  </si>
  <si>
    <t>كركوك</t>
  </si>
  <si>
    <t>Kirkuk</t>
  </si>
  <si>
    <t>ديالى</t>
  </si>
  <si>
    <t>Diyla</t>
  </si>
  <si>
    <t>الانبار</t>
  </si>
  <si>
    <t>Al-Anbar</t>
  </si>
  <si>
    <t>بغداد</t>
  </si>
  <si>
    <t>Baghdad</t>
  </si>
  <si>
    <t>بابل</t>
  </si>
  <si>
    <t>Babylon</t>
  </si>
  <si>
    <t>كربلاء</t>
  </si>
  <si>
    <t>Kerbela</t>
  </si>
  <si>
    <t>واسط</t>
  </si>
  <si>
    <t>Wasit</t>
  </si>
  <si>
    <t>صلاح الدين</t>
  </si>
  <si>
    <t>Salah Al-Deen</t>
  </si>
  <si>
    <t>النجف</t>
  </si>
  <si>
    <t>Al-Najaf</t>
  </si>
  <si>
    <t>القادسية</t>
  </si>
  <si>
    <t>Al-Qadisiya</t>
  </si>
  <si>
    <t>المثنى</t>
  </si>
  <si>
    <t>Al-muthanna</t>
  </si>
  <si>
    <t>ذي قار</t>
  </si>
  <si>
    <t>Thi-Qar</t>
  </si>
  <si>
    <t>ميسان</t>
  </si>
  <si>
    <t>Maysan</t>
  </si>
  <si>
    <t>البصرة</t>
  </si>
  <si>
    <t>Al-Basrah</t>
  </si>
  <si>
    <t xml:space="preserve">The amounts spent for beneficiaries of Man and Woman covered by social care office by payment  </t>
  </si>
  <si>
    <t>Amount spent at the 2nd payment (Thousand ID)</t>
  </si>
  <si>
    <t>for Man</t>
  </si>
  <si>
    <t>for Woman</t>
  </si>
  <si>
    <t xml:space="preserve">Number of disabled whom inclusiveness of  their assigners in salary by sex  and governorate </t>
  </si>
  <si>
    <t>المعاق           Disabled</t>
  </si>
  <si>
    <t>المعين         Assigner</t>
  </si>
  <si>
    <t>ذ</t>
  </si>
  <si>
    <t>أ</t>
  </si>
  <si>
    <t>مج</t>
  </si>
  <si>
    <t>M</t>
  </si>
  <si>
    <t>F</t>
  </si>
  <si>
    <t xml:space="preserve">T </t>
  </si>
  <si>
    <t>Number of disabled whom inclusiveness of  their assistants in salary by age group and sex</t>
  </si>
  <si>
    <t>الفئة العمرية</t>
  </si>
  <si>
    <t>Age group</t>
  </si>
  <si>
    <t>1 - 5</t>
  </si>
  <si>
    <t>6 - 10</t>
  </si>
  <si>
    <t>11- 15</t>
  </si>
  <si>
    <t>16 - 20</t>
  </si>
  <si>
    <t>21 - 25</t>
  </si>
  <si>
    <t>26 - 30</t>
  </si>
  <si>
    <t>31 - 35</t>
  </si>
  <si>
    <t>36 - 40</t>
  </si>
  <si>
    <t>41 - 45</t>
  </si>
  <si>
    <t>46 - 50</t>
  </si>
  <si>
    <t>51 - 55</t>
  </si>
  <si>
    <t>56 - 60</t>
  </si>
  <si>
    <t>61 - 65</t>
  </si>
  <si>
    <t>66 - 70</t>
  </si>
  <si>
    <t>70 فأكثر</t>
  </si>
  <si>
    <t xml:space="preserve"> more then 70</t>
  </si>
  <si>
    <t xml:space="preserve">عدد المعاقين ومعينيهم الذين استلموا رواتب حسب الجنس والمحافظة  </t>
  </si>
  <si>
    <t xml:space="preserve">Number of disabled and their assigners from employee whom received salary by sex and governorate  </t>
  </si>
  <si>
    <t xml:space="preserve">المعاق         Disabled   </t>
  </si>
  <si>
    <t>المعين          Assigner</t>
  </si>
  <si>
    <t xml:space="preserve">عدد المعينين الذين تم منحهم اجازة معين متفرغ حسب جهات العمل والجنس </t>
  </si>
  <si>
    <t>Number of assigners whom were awarded leave for dedication to as assigner by direction of work and sex</t>
  </si>
  <si>
    <t>الوزارة</t>
  </si>
  <si>
    <t>Ministry</t>
  </si>
  <si>
    <t>العمل والشؤون الاجتماعية</t>
  </si>
  <si>
    <t>Labor &amp; social affairs</t>
  </si>
  <si>
    <t>التربية</t>
  </si>
  <si>
    <t>Education</t>
  </si>
  <si>
    <t>التعليم</t>
  </si>
  <si>
    <t>Higher education</t>
  </si>
  <si>
    <t>العلوم</t>
  </si>
  <si>
    <t>Sciences</t>
  </si>
  <si>
    <t>الصحة</t>
  </si>
  <si>
    <t>Health</t>
  </si>
  <si>
    <t>الصناعة والمعادن</t>
  </si>
  <si>
    <t>Industry &amp; Mineral</t>
  </si>
  <si>
    <t>الاتصالات</t>
  </si>
  <si>
    <t>Communication</t>
  </si>
  <si>
    <t>الكهرباء</t>
  </si>
  <si>
    <t>electricity</t>
  </si>
  <si>
    <t>النفط</t>
  </si>
  <si>
    <t>Petroleum</t>
  </si>
  <si>
    <t>الداخلية</t>
  </si>
  <si>
    <t>Interior affairs</t>
  </si>
  <si>
    <t>الدفاع</t>
  </si>
  <si>
    <t>Defense</t>
  </si>
  <si>
    <t>المالية</t>
  </si>
  <si>
    <t>Financial</t>
  </si>
  <si>
    <t>البلديات</t>
  </si>
  <si>
    <t>Municipalizes</t>
  </si>
  <si>
    <t>الاسكان</t>
  </si>
  <si>
    <t>Accommodation</t>
  </si>
  <si>
    <t>السياحة</t>
  </si>
  <si>
    <t>Tourism</t>
  </si>
  <si>
    <t>الموارد المائية</t>
  </si>
  <si>
    <t>Wateriness resources</t>
  </si>
  <si>
    <t>الطرق والجسور</t>
  </si>
  <si>
    <t>Roads &amp; birdges</t>
  </si>
  <si>
    <t>المواصلات</t>
  </si>
  <si>
    <t>Transportation</t>
  </si>
  <si>
    <t>الهجرة</t>
  </si>
  <si>
    <t>Migration</t>
  </si>
  <si>
    <t>الرياضة والشباب</t>
  </si>
  <si>
    <t>Sports &amp; Youth</t>
  </si>
  <si>
    <t>الزراعة</t>
  </si>
  <si>
    <t>Agriculture</t>
  </si>
  <si>
    <t>الثقافة</t>
  </si>
  <si>
    <t>Culture</t>
  </si>
  <si>
    <t>التخطيط</t>
  </si>
  <si>
    <t>Planning</t>
  </si>
  <si>
    <t>العدل</t>
  </si>
  <si>
    <t>Justice</t>
  </si>
  <si>
    <t>التجارة</t>
  </si>
  <si>
    <t>Trade</t>
  </si>
  <si>
    <t>الامن الوطني</t>
  </si>
  <si>
    <t>National Security</t>
  </si>
  <si>
    <t>امانة بغداد</t>
  </si>
  <si>
    <t>Baghdad custody</t>
  </si>
  <si>
    <t>الوقف الشيعي</t>
  </si>
  <si>
    <t xml:space="preserve"> Al shaii Entail</t>
  </si>
  <si>
    <t>الوقف السني</t>
  </si>
  <si>
    <t xml:space="preserve"> Al sunni Entail</t>
  </si>
  <si>
    <t>هيئة الاستثمار</t>
  </si>
  <si>
    <t>Investment commission</t>
  </si>
  <si>
    <t>البيئة</t>
  </si>
  <si>
    <t>Environment</t>
  </si>
  <si>
    <t>مؤسسة الشهداء</t>
  </si>
  <si>
    <t>Martyr institution</t>
  </si>
  <si>
    <t>Al shaii Entail</t>
  </si>
  <si>
    <t>Al ssunni Entail</t>
  </si>
  <si>
    <t>مجالس المحافظات</t>
  </si>
  <si>
    <t>Governorates councils</t>
  </si>
  <si>
    <t xml:space="preserve">ديوان اوقاف الديانات </t>
  </si>
  <si>
    <t>Religious Endowments Bureau</t>
  </si>
  <si>
    <t>Baghdad Municipality</t>
  </si>
  <si>
    <t xml:space="preserve">مجلس القضاء الاعلى </t>
  </si>
  <si>
    <t>Supreme Judicial Council</t>
  </si>
  <si>
    <t xml:space="preserve">هيئة الضرائب </t>
  </si>
  <si>
    <t>Tax Authority</t>
  </si>
  <si>
    <t xml:space="preserve">المصرف العقاري </t>
  </si>
  <si>
    <t xml:space="preserve">Agriculture Bank </t>
  </si>
  <si>
    <t xml:space="preserve">حقوق الانسان </t>
  </si>
  <si>
    <t>human rights</t>
  </si>
  <si>
    <t>جهاز المخابرات</t>
  </si>
  <si>
    <t>Counterintelligence system</t>
  </si>
  <si>
    <t>مؤسسة السجناء</t>
  </si>
  <si>
    <t>Prisoners institution</t>
  </si>
  <si>
    <t xml:space="preserve">عدد المعاقين ومعينيهم من الموظفين الذين منحوا اجازة معين متفرغ حسب الجنس والمحافظة  </t>
  </si>
  <si>
    <t xml:space="preserve">Number of disabled and their assigners whom were awarded leave for dedication as assigner by sex and governorate </t>
  </si>
  <si>
    <t>عدد المعاقين الذين تم منح معينهم  اجازة المعين المتفرغ حسب الفئات العمرية والجنس</t>
  </si>
  <si>
    <t>Number of disabled whom were awarded of their relatives  leave for dedication as assigner by age group and sex</t>
  </si>
  <si>
    <t>جدول( 47  )</t>
  </si>
  <si>
    <t>Table (47)</t>
  </si>
  <si>
    <t>70 &amp; more</t>
  </si>
  <si>
    <t>عدد المشمولين</t>
  </si>
  <si>
    <t>عدد المشمولات</t>
  </si>
  <si>
    <t>عدد المشمولين والمشمولات</t>
  </si>
  <si>
    <t xml:space="preserve">الاحداث المحكومين </t>
  </si>
  <si>
    <t xml:space="preserve">الاسرة المعدومة الدخل </t>
  </si>
  <si>
    <t xml:space="preserve">ذوي الاعاقة والاحتياجات الخاصة </t>
  </si>
  <si>
    <t>Diyala</t>
  </si>
  <si>
    <t>Al-Qadesyia</t>
  </si>
  <si>
    <t xml:space="preserve">المبالغ المصروفة للمشمولين والمشمولات برواتب شبكة الحماية الاجتماعية  حسب المحافظة </t>
  </si>
  <si>
    <t>ذكور</t>
  </si>
  <si>
    <t>أناث</t>
  </si>
  <si>
    <t>امي</t>
  </si>
  <si>
    <t>يقرأ ويكتب</t>
  </si>
  <si>
    <t>ابتدائية</t>
  </si>
  <si>
    <t>متوسطة</t>
  </si>
  <si>
    <t>اعدادية</t>
  </si>
  <si>
    <t>دبلوم</t>
  </si>
  <si>
    <t>دبلوم عالي</t>
  </si>
  <si>
    <t>ماجستير</t>
  </si>
  <si>
    <t>دكتوراه</t>
  </si>
  <si>
    <t xml:space="preserve">المجموع الكلي </t>
  </si>
  <si>
    <t xml:space="preserve">كربلاء </t>
  </si>
  <si>
    <t>مجموع</t>
  </si>
  <si>
    <t xml:space="preserve"> </t>
  </si>
  <si>
    <t>Number of social care units by governorate and type of unit</t>
  </si>
  <si>
    <t>جدول  (2)</t>
  </si>
  <si>
    <t>Table (2)</t>
  </si>
  <si>
    <t>دور الحنان للعاجزين كلياً</t>
  </si>
  <si>
    <t xml:space="preserve">المجموع </t>
  </si>
  <si>
    <t>State care centres for young girls and boys</t>
  </si>
  <si>
    <t>أطفال</t>
  </si>
  <si>
    <t xml:space="preserve">براعم </t>
  </si>
  <si>
    <t>زهور</t>
  </si>
  <si>
    <t>Children</t>
  </si>
  <si>
    <t>Baraam</t>
  </si>
  <si>
    <t>Zhoor</t>
  </si>
  <si>
    <t>Aged</t>
  </si>
  <si>
    <t xml:space="preserve">Hanan houses for severly disabled </t>
  </si>
  <si>
    <t>Nursing houses for disabled</t>
  </si>
  <si>
    <t>..</t>
  </si>
  <si>
    <t>* ملاحظة دور الدولة  تقسم الى دور الدولة للاطفال حيث تكون بطبيعة الحال مختلطة ويطلق على الدار التي ترعى المستفيدين من الاولاد (دار البراعم) وعلى الدار التي ترعى المستفيدات ( دار الزهور)</t>
  </si>
  <si>
    <t>*Note: State care houses  are divided into houses for boys which called (Baraam house) and others for girls named (Zhoor house)</t>
  </si>
  <si>
    <t xml:space="preserve">Actual number of social care units, beneficiaries (presents, Enrolled, departures)  by sex and unit type </t>
  </si>
  <si>
    <t>جدول  (3)</t>
  </si>
  <si>
    <t>Table (3)</t>
  </si>
  <si>
    <t xml:space="preserve">الوحدات </t>
  </si>
  <si>
    <t>العدد</t>
  </si>
  <si>
    <t>الموجـــــودون</t>
  </si>
  <si>
    <t>الداخــــــــــــلون</t>
  </si>
  <si>
    <t>المغـــــــــــادرون</t>
  </si>
  <si>
    <t>Units</t>
  </si>
  <si>
    <t>Presents</t>
  </si>
  <si>
    <t>Enrolled</t>
  </si>
  <si>
    <t>Departures</t>
  </si>
  <si>
    <t>No.</t>
  </si>
  <si>
    <t>T</t>
  </si>
  <si>
    <t>State care houses for kids (boys and girls)</t>
  </si>
  <si>
    <t>Nursing houses of old and disabled people</t>
  </si>
  <si>
    <t>Hanan houses for complete incapabilitypeople</t>
  </si>
  <si>
    <t>Number of beneficiaries in social care units by unit type, age group and sex</t>
  </si>
  <si>
    <t>جدول  (4)</t>
  </si>
  <si>
    <t>Table (4)</t>
  </si>
  <si>
    <t xml:space="preserve">الفئة العمرية </t>
  </si>
  <si>
    <t xml:space="preserve"> دور الحنان للعاجزين كلياً</t>
  </si>
  <si>
    <t xml:space="preserve">State care houses for kids </t>
  </si>
  <si>
    <t xml:space="preserve">Hanan houses for complete incapability people </t>
  </si>
  <si>
    <t>Disabled nursing houses</t>
  </si>
  <si>
    <t>أقل من 4</t>
  </si>
  <si>
    <t>4  less than</t>
  </si>
  <si>
    <t>6_4</t>
  </si>
  <si>
    <t>9_6</t>
  </si>
  <si>
    <t>12_9</t>
  </si>
  <si>
    <t>15_12</t>
  </si>
  <si>
    <t>18_15</t>
  </si>
  <si>
    <t>20_18</t>
  </si>
  <si>
    <t>30_20</t>
  </si>
  <si>
    <t>40_30</t>
  </si>
  <si>
    <t>50_40</t>
  </si>
  <si>
    <t>60_50</t>
  </si>
  <si>
    <t xml:space="preserve">70فأكثر </t>
  </si>
  <si>
    <t xml:space="preserve">70 more than </t>
  </si>
  <si>
    <t xml:space="preserve">Number of beneficiaries in social care units by unit type, governorate and sex </t>
  </si>
  <si>
    <t xml:space="preserve"> جدول  (5)</t>
  </si>
  <si>
    <t>Table (5)</t>
  </si>
  <si>
    <t xml:space="preserve">المحافظة </t>
  </si>
  <si>
    <t xml:space="preserve">Aged </t>
  </si>
  <si>
    <t xml:space="preserve">Hanan houses for complete incapabilitypeople </t>
  </si>
  <si>
    <t>Number of beneficiaries Enrolled in social care units by age group, unit type and sex</t>
  </si>
  <si>
    <t>جدول  (6)</t>
  </si>
  <si>
    <t>Table (6)</t>
  </si>
  <si>
    <t xml:space="preserve">الفئات العمرية </t>
  </si>
  <si>
    <t xml:space="preserve"> Total</t>
  </si>
  <si>
    <t>30-20</t>
  </si>
  <si>
    <t>40-30</t>
  </si>
  <si>
    <t>50-40</t>
  </si>
  <si>
    <t>60-50</t>
  </si>
  <si>
    <t>70-60</t>
  </si>
  <si>
    <t>70 more than</t>
  </si>
  <si>
    <t xml:space="preserve">Number of employees in social care units by certificate, sex and governorate </t>
  </si>
  <si>
    <t>جدول (7)</t>
  </si>
  <si>
    <t>Table (7)</t>
  </si>
  <si>
    <t xml:space="preserve">ابتدائية </t>
  </si>
  <si>
    <t>بكالوريوس</t>
  </si>
  <si>
    <t>شهادات عليا</t>
  </si>
  <si>
    <t>Primary</t>
  </si>
  <si>
    <t>Intermediate</t>
  </si>
  <si>
    <t>Preparatory</t>
  </si>
  <si>
    <t>Diploma</t>
  </si>
  <si>
    <t>Bachelor</t>
  </si>
  <si>
    <t>Higher degrees</t>
  </si>
  <si>
    <t xml:space="preserve">عدد العاملين في دور الدولة حسب الشهادة والجنس والمحافظة لسنة 2018  </t>
  </si>
  <si>
    <t xml:space="preserve">  Number of employees in state care houses bycertificate, sex, and governorate for 2018</t>
  </si>
  <si>
    <t>جدول  (15)</t>
  </si>
  <si>
    <t>Table (15)</t>
  </si>
  <si>
    <t xml:space="preserve">نينوى </t>
  </si>
  <si>
    <t xml:space="preserve">بغداد </t>
  </si>
  <si>
    <t>Salah-Aldeen</t>
  </si>
  <si>
    <t xml:space="preserve">النجف </t>
  </si>
  <si>
    <t xml:space="preserve">البصرة </t>
  </si>
  <si>
    <t>عدد العاملين الموجودين في دور رعاية المسنين  حسب الشهادة والمحافظة والجنس لسنة 2019</t>
  </si>
  <si>
    <t>Number of current employees  in nursing houses of old by certificate, governorate and sex for 2019</t>
  </si>
  <si>
    <t>جدول(24)</t>
  </si>
  <si>
    <t>Table (24)</t>
  </si>
  <si>
    <t>عدد العاملين الموجودين في دور الحنان للعاجزين كليا حسب الشهادة والجنس والمحافظة  لسنة 2019</t>
  </si>
  <si>
    <t>Number of current employees in Hanan nursing houses of  disabled by certificate,governorate and sex for 2019</t>
  </si>
  <si>
    <t>جدول(31)</t>
  </si>
  <si>
    <t>Table (31)</t>
  </si>
  <si>
    <t xml:space="preserve">شهادات عليا </t>
  </si>
  <si>
    <t>Kerbala</t>
  </si>
  <si>
    <t>عدد العاملين في دور  رعاية المعوقين حسب الشهادة والجنس والمحافظة لسنة 2019</t>
  </si>
  <si>
    <t>Number of employees (actual) in nursing homes and institutions of disabled by certificate, sex and governorate for 2019</t>
  </si>
  <si>
    <t>جدول (39)</t>
  </si>
  <si>
    <t>Table (39)</t>
  </si>
  <si>
    <t>شهادات اخرى</t>
  </si>
  <si>
    <t>Bachlor</t>
  </si>
  <si>
    <t>جدول(8)</t>
  </si>
  <si>
    <t xml:space="preserve"> (8) Table </t>
  </si>
  <si>
    <t>العنوان الوظيفي</t>
  </si>
  <si>
    <t>Career Title</t>
  </si>
  <si>
    <t xml:space="preserve"> total</t>
  </si>
  <si>
    <t>المدير   والمعاون</t>
  </si>
  <si>
    <t>Director and associate</t>
  </si>
  <si>
    <t xml:space="preserve">باحث ومرشد اجتماعي </t>
  </si>
  <si>
    <t>Social researcher and guide</t>
  </si>
  <si>
    <t>معلم</t>
  </si>
  <si>
    <t>Teacher</t>
  </si>
  <si>
    <t>المدرب</t>
  </si>
  <si>
    <t xml:space="preserve"> coach</t>
  </si>
  <si>
    <t>المربي او المربية</t>
  </si>
  <si>
    <t>Educator or nanny</t>
  </si>
  <si>
    <t>المراقب</t>
  </si>
  <si>
    <t>supervisor</t>
  </si>
  <si>
    <t xml:space="preserve">موظف الادارة </t>
  </si>
  <si>
    <t>Administration employee</t>
  </si>
  <si>
    <t xml:space="preserve">موظف الخدمات </t>
  </si>
  <si>
    <t>Service employee</t>
  </si>
  <si>
    <t xml:space="preserve">Number of social care units, actual Enrolled people,  departures and employees in state state care houses  by governorate </t>
  </si>
  <si>
    <t xml:space="preserve"> الوحدات </t>
  </si>
  <si>
    <t>الموجودون</t>
  </si>
  <si>
    <t>الداخلون</t>
  </si>
  <si>
    <t>المغادرون</t>
  </si>
  <si>
    <t xml:space="preserve">Enrolled kids </t>
  </si>
  <si>
    <t>Unit</t>
  </si>
  <si>
    <t>Number of current beneficiaries in state care houses by age group, sex and  governorate</t>
  </si>
  <si>
    <t>6-4</t>
  </si>
  <si>
    <t>9-6</t>
  </si>
  <si>
    <t>12-9</t>
  </si>
  <si>
    <t>15-12</t>
  </si>
  <si>
    <t xml:space="preserve">   15فأكثر</t>
  </si>
  <si>
    <t>More than 15</t>
  </si>
  <si>
    <t xml:space="preserve">Number of current beneficiaries in state care houses by social and health condition,age group and sex </t>
  </si>
  <si>
    <t>Table (11)</t>
  </si>
  <si>
    <t xml:space="preserve">الحالة الاجتماعية والصحية </t>
  </si>
  <si>
    <t>المجموع الكلي</t>
  </si>
  <si>
    <t xml:space="preserve">Social and health condition </t>
  </si>
  <si>
    <t>Grand total</t>
  </si>
  <si>
    <t xml:space="preserve">فاقد الأب </t>
  </si>
  <si>
    <t>Fatherless</t>
  </si>
  <si>
    <t>فاقد الأم</t>
  </si>
  <si>
    <t>Motherless</t>
  </si>
  <si>
    <t xml:space="preserve">فاقد الأبوين </t>
  </si>
  <si>
    <t>Parentless</t>
  </si>
  <si>
    <t>مجهول الأبوين</t>
  </si>
  <si>
    <t xml:space="preserve"> parents Unknown</t>
  </si>
  <si>
    <t>عوق أحد الأبوين أو كلاهما</t>
  </si>
  <si>
    <t>Disability of one or both of parents</t>
  </si>
  <si>
    <t>مرض مزمن أحد الأبوين أو كلاهما</t>
  </si>
  <si>
    <t xml:space="preserve">Chronic disease of one of the parents or both of them </t>
  </si>
  <si>
    <t>سجن أحد الأبوين أوكلاهما</t>
  </si>
  <si>
    <t>One or both of them are in prison</t>
  </si>
  <si>
    <t>حالات التفكك الأسري</t>
  </si>
  <si>
    <t>طلاق</t>
  </si>
  <si>
    <t>Divorce</t>
  </si>
  <si>
    <t>Householdbreakdown cases</t>
  </si>
  <si>
    <t>هجر</t>
  </si>
  <si>
    <t>Abandonment</t>
  </si>
  <si>
    <t>Separation</t>
  </si>
  <si>
    <t>التشرد والتسول</t>
  </si>
  <si>
    <t>Homless and mendicity</t>
  </si>
  <si>
    <t>أخرى</t>
  </si>
  <si>
    <t>Other</t>
  </si>
  <si>
    <t>Table (12)</t>
  </si>
  <si>
    <t>المرحلة الدراسية</t>
  </si>
  <si>
    <t>الجنس</t>
  </si>
  <si>
    <t>School grade</t>
  </si>
  <si>
    <t>Sex</t>
  </si>
  <si>
    <t>سن االحضانة</t>
  </si>
  <si>
    <t xml:space="preserve">under kindergarten age </t>
  </si>
  <si>
    <t>سن الرياض</t>
  </si>
  <si>
    <t xml:space="preserve">kindergarten age </t>
  </si>
  <si>
    <t>الأبتدائيـــة</t>
  </si>
  <si>
    <t>الأول</t>
  </si>
  <si>
    <t>First</t>
  </si>
  <si>
    <t>الثاني</t>
  </si>
  <si>
    <t>Second</t>
  </si>
  <si>
    <t>الثالث</t>
  </si>
  <si>
    <t>Third</t>
  </si>
  <si>
    <t>الرابع</t>
  </si>
  <si>
    <t>Fourth</t>
  </si>
  <si>
    <t>الخامس</t>
  </si>
  <si>
    <t>Fifth</t>
  </si>
  <si>
    <t>السادس</t>
  </si>
  <si>
    <t>Sixth</t>
  </si>
  <si>
    <t>مجموع الأبتدائية</t>
  </si>
  <si>
    <t>Primary total</t>
  </si>
  <si>
    <t>المتوسطة</t>
  </si>
  <si>
    <t>مجموع المتوسطة</t>
  </si>
  <si>
    <t>Intermediate total</t>
  </si>
  <si>
    <t>الأعدادية</t>
  </si>
  <si>
    <t>مجموع الأعدادية</t>
  </si>
  <si>
    <t>Preparatory total</t>
  </si>
  <si>
    <t>التعليم الجامعي</t>
  </si>
  <si>
    <t>University education</t>
  </si>
  <si>
    <t xml:space="preserve">Number of beneficiaries Enrolled in state care houses  by governorate, age group and sex  </t>
  </si>
  <si>
    <t>Table (13)</t>
  </si>
  <si>
    <t>Table (14)</t>
  </si>
  <si>
    <t xml:space="preserve">التبني </t>
  </si>
  <si>
    <t>تسليم الى اسرته</t>
  </si>
  <si>
    <t>بناء على طلبه</t>
  </si>
  <si>
    <t xml:space="preserve">قطع علاقة </t>
  </si>
  <si>
    <t xml:space="preserve">مرض </t>
  </si>
  <si>
    <t xml:space="preserve">وفاة </t>
  </si>
  <si>
    <t xml:space="preserve">هروب وتسرب </t>
  </si>
  <si>
    <t>سوء سلوك</t>
  </si>
  <si>
    <t>التخرج</t>
  </si>
  <si>
    <t>قطع علاقة</t>
  </si>
  <si>
    <t xml:space="preserve">اخرى </t>
  </si>
  <si>
    <t>Adoption</t>
  </si>
  <si>
    <t>Delivered to his or her family</t>
  </si>
  <si>
    <t>by to his or her request</t>
  </si>
  <si>
    <t>Dismissal decision</t>
  </si>
  <si>
    <t>Sickness</t>
  </si>
  <si>
    <t>Death</t>
  </si>
  <si>
    <t>Escape or slipping</t>
  </si>
  <si>
    <t>bad behavior</t>
  </si>
  <si>
    <t>Attaining the legal age</t>
  </si>
  <si>
    <t>Graduation</t>
  </si>
  <si>
    <t>Dismissal by a decision</t>
  </si>
  <si>
    <t xml:space="preserve">  Number of employees in state care houses bycertificate, sex, and governorate </t>
  </si>
  <si>
    <t xml:space="preserve">Number of employees in state care  by certificate, sex and career Title  </t>
  </si>
  <si>
    <t>Number and capacity of social care units, Presents, Enrolled people,  departures and employees in nursing houses of  old   by governorate</t>
  </si>
  <si>
    <t xml:space="preserve">عدد الوحدات </t>
  </si>
  <si>
    <t>السعة</t>
  </si>
  <si>
    <t xml:space="preserve"> الموجودون</t>
  </si>
  <si>
    <t>No.units</t>
  </si>
  <si>
    <t>Capacity</t>
  </si>
  <si>
    <t xml:space="preserve">Number of current beneficiaries in nursing houses of old by age group, sex and governorate </t>
  </si>
  <si>
    <t>جدول(18)</t>
  </si>
  <si>
    <t>70-</t>
  </si>
  <si>
    <t>75-</t>
  </si>
  <si>
    <t xml:space="preserve"> more than 70 </t>
  </si>
  <si>
    <t xml:space="preserve">Number of current beneficiaries in nursing houses of old  by educational status and sex </t>
  </si>
  <si>
    <t>الحالة العلمية</t>
  </si>
  <si>
    <t>الجنس                   sex</t>
  </si>
  <si>
    <t xml:space="preserve">Educational status </t>
  </si>
  <si>
    <t>illiterate</t>
  </si>
  <si>
    <t>Read and write</t>
  </si>
  <si>
    <t>High diploma</t>
  </si>
  <si>
    <t>Master</t>
  </si>
  <si>
    <t>Doctorate</t>
  </si>
  <si>
    <t>اخرى</t>
  </si>
  <si>
    <t>Number of current beneficiaries in nursing houses of old by social status, sex and governorate</t>
  </si>
  <si>
    <t>جدول(20)</t>
  </si>
  <si>
    <t>Table (20)</t>
  </si>
  <si>
    <t xml:space="preserve"> المحافظة</t>
  </si>
  <si>
    <t>متزوج</t>
  </si>
  <si>
    <t>مطلق</t>
  </si>
  <si>
    <t>أرمل</t>
  </si>
  <si>
    <t>منفصل</t>
  </si>
  <si>
    <t>Single</t>
  </si>
  <si>
    <t>Married</t>
  </si>
  <si>
    <t>Divorced</t>
  </si>
  <si>
    <t>Widower</t>
  </si>
  <si>
    <t>Separated</t>
  </si>
  <si>
    <t>Number of current beneficiaries in nursing houses of old  by reason of existence age group and sex</t>
  </si>
  <si>
    <t>جدول(21)</t>
  </si>
  <si>
    <t>Table (21)</t>
  </si>
  <si>
    <t xml:space="preserve">سبب التواجد </t>
  </si>
  <si>
    <t>Reason of existence</t>
  </si>
  <si>
    <t>العجز بسبب العوق</t>
  </si>
  <si>
    <t>Disabled</t>
  </si>
  <si>
    <t>العجز بسبب الشيخوخة</t>
  </si>
  <si>
    <t>مرض مزمن</t>
  </si>
  <si>
    <t>Chronic disease</t>
  </si>
  <si>
    <t>عدم وجود معيل</t>
  </si>
  <si>
    <t>No supporter</t>
  </si>
  <si>
    <t>رغبة الاهل</t>
  </si>
  <si>
    <t>التسول</t>
  </si>
  <si>
    <t>mendicity</t>
  </si>
  <si>
    <t>Number of beneficiaries Enrolled in nursing houses of old  by age group, sex and governorate</t>
  </si>
  <si>
    <t>جدول(22)</t>
  </si>
  <si>
    <t>Table (22)</t>
  </si>
  <si>
    <t xml:space="preserve"> more than 70</t>
  </si>
  <si>
    <t xml:space="preserve">Number of beneficiaries Enrolled in nursing houses of old  by age group, sex and governorate </t>
  </si>
  <si>
    <t>جدول(23)</t>
  </si>
  <si>
    <t>Table (23)</t>
  </si>
  <si>
    <t>بناءاً على طلبه</t>
  </si>
  <si>
    <t>وفاة</t>
  </si>
  <si>
    <t>هروب وتسرب</t>
  </si>
  <si>
    <t xml:space="preserve">أخرى </t>
  </si>
  <si>
    <t>by his or her request</t>
  </si>
  <si>
    <t>Illness</t>
  </si>
  <si>
    <t>Bad behavior</t>
  </si>
  <si>
    <t>Number of current employees in nursing houses of old  by certificate,career title and sex</t>
  </si>
  <si>
    <t>جدول(25)</t>
  </si>
  <si>
    <t>معين</t>
  </si>
  <si>
    <t>Associate</t>
  </si>
  <si>
    <t xml:space="preserve">كادر طبي او صحي </t>
  </si>
  <si>
    <t>medical staff</t>
  </si>
  <si>
    <t>Others</t>
  </si>
  <si>
    <t>Number and capacity of social care units, Enrolled people, departures and employees  in Hanan nursing houses of  complete incapabilityby governorate</t>
  </si>
  <si>
    <t>Table (26)</t>
  </si>
  <si>
    <t xml:space="preserve">Residents </t>
  </si>
  <si>
    <t>*هذا الدار يعنى بالاشخاص نسبة العجز % من الفئتين الذكور والاناث وبمختلف الاعمار ويوجد في محافظتين فقط في العراق .في محافظة بغداد  يستقبل الاطفال من الجنسين امافي محافظة كربلاء يتم ترحيل الذكور اليها عند بلوغهم السن (10_70 )فأكثر</t>
  </si>
  <si>
    <t xml:space="preserve">these social care units means people with disability ratio % of both male and female  and different ages and it found in only two governorates in Iraq. In Bghdad governorate, chilren of both sexes are received .ِAs for in Karbala, the boys are deported to them when they reach the age of 10-70 or more </t>
  </si>
  <si>
    <t xml:space="preserve">                                                                                                                                                                                                                                                                                                                                                                                                                                                                                                                                                                                                                                                                                                                                                                                                                                                                                                                                                                                                                                                                                                                                                                                                                                                                                                                                                                                                                                                                                                                                                                                                                                                                                                                                                                                                                                                                                                                                                                                                                                                                                                                                                                                                                                                                                                                                                                   </t>
  </si>
  <si>
    <t xml:space="preserve">عدد المستفيدين الموجودين في دور الحنان للعاجزين كليا حسب فئات العمر والجنس والمحافظة </t>
  </si>
  <si>
    <t>Number of existing  in Hanan nursing houses of  complete incapabilityby governorate</t>
  </si>
  <si>
    <t>جدول(27)</t>
  </si>
  <si>
    <t>Table (27)</t>
  </si>
  <si>
    <t>اقل من 5</t>
  </si>
  <si>
    <t>10_5</t>
  </si>
  <si>
    <t>20-10</t>
  </si>
  <si>
    <t>5 less than</t>
  </si>
  <si>
    <t>Number of  beneficiaries existed in Hanan nursing houses of complete incapabilityby sex and governorate in which they resid</t>
  </si>
  <si>
    <t>جدول(28)</t>
  </si>
  <si>
    <t>الجنس                sex</t>
  </si>
  <si>
    <t xml:space="preserve">دهوك </t>
  </si>
  <si>
    <t>Duhouk</t>
  </si>
  <si>
    <t xml:space="preserve">اربيل </t>
  </si>
  <si>
    <t>Erbil</t>
  </si>
  <si>
    <t xml:space="preserve">السليمانية </t>
  </si>
  <si>
    <t>Sulaimaniya</t>
  </si>
  <si>
    <t xml:space="preserve">ديالى </t>
  </si>
  <si>
    <t xml:space="preserve">الانبار </t>
  </si>
  <si>
    <t xml:space="preserve">ميسان </t>
  </si>
  <si>
    <t xml:space="preserve">عدد المستفيدين الداخلين في دور الحنان للعاجزين كليا حسب فئات العمر والجنس والمحافظة </t>
  </si>
  <si>
    <t xml:space="preserve">Number of current beneficiaries existed in Hanan nursing houses of complete incapabilityby age group, sex and governorate </t>
  </si>
  <si>
    <t>اقل من5</t>
  </si>
  <si>
    <t>50 - 40</t>
  </si>
  <si>
    <t>less than5</t>
  </si>
  <si>
    <t xml:space="preserve">عدد المستفيدين المغادرين في دور الحنان للعاجزين كليا حسب أسباب المغادرة والجنس والمحافظة </t>
  </si>
  <si>
    <t xml:space="preserve">Number of beneficiaries departed from hanan nursing houses of complete incapabilityby reason of departure,sex&amp;governorate </t>
  </si>
  <si>
    <t>by  his or her request</t>
  </si>
  <si>
    <t>Handed over to a specialized government unit or house</t>
  </si>
  <si>
    <t xml:space="preserve">عدد العاملين الموجودين في دور الحنان للعاجزين كليا حسب الشهادة والجنس والمحافظة  </t>
  </si>
  <si>
    <t>Number of current employees in Hanan nursing houses of  disabled by certificate,governorate and sex</t>
  </si>
  <si>
    <t xml:space="preserve">عدد العاملين الموجودين في دور الحنان للعاجزين كليا حسب الشهادة والجنس والعنوان الوظيفي </t>
  </si>
  <si>
    <t xml:space="preserve">Number of employees present in Hanan nursing houses of  disabled by certificate,sex ,and career title </t>
  </si>
  <si>
    <t>جدول(32)</t>
  </si>
  <si>
    <t>Table (32)</t>
  </si>
  <si>
    <t xml:space="preserve">العنوان الوظيفي </t>
  </si>
  <si>
    <t xml:space="preserve">Career Title </t>
  </si>
  <si>
    <t>المدير والمعاون</t>
  </si>
  <si>
    <t>مدرب</t>
  </si>
  <si>
    <t xml:space="preserve">كادر طبي اوصحي </t>
  </si>
  <si>
    <t>Recommended medical staff</t>
  </si>
  <si>
    <t>جدول(33)</t>
  </si>
  <si>
    <t>Table (33)</t>
  </si>
  <si>
    <t xml:space="preserve">نوع الوحدة </t>
  </si>
  <si>
    <t>units</t>
  </si>
  <si>
    <t>beneficiaries</t>
  </si>
  <si>
    <t xml:space="preserve">حكومي </t>
  </si>
  <si>
    <t xml:space="preserve">اهلي </t>
  </si>
  <si>
    <t>Diala</t>
  </si>
  <si>
    <t xml:space="preserve">* يقصد بالاخرى العتبات المقدسه (الحسينيه,العباسية) تم فتح هذه الوحدات لازدياد حالات امراض العصر </t>
  </si>
  <si>
    <t xml:space="preserve">the other means the holy shrines (Husayniyah, abbassya)these units were opened due to increase the diseases of the era </t>
  </si>
  <si>
    <t>Number of current beneficiaries existed in nursing houses and institutions of disabled and workshops by age group, sex and governorate</t>
  </si>
  <si>
    <t>Table (34)</t>
  </si>
  <si>
    <t>20_10</t>
  </si>
  <si>
    <t>Table (35)</t>
  </si>
  <si>
    <t>نوع العوق</t>
  </si>
  <si>
    <t>Disability condition</t>
  </si>
  <si>
    <t>الفتحة الولادية في القلب</t>
  </si>
  <si>
    <t>Congenital heart hole</t>
  </si>
  <si>
    <t>توحد</t>
  </si>
  <si>
    <t>Autism</t>
  </si>
  <si>
    <t>متلازمة داون</t>
  </si>
  <si>
    <t>Down Syndrome</t>
  </si>
  <si>
    <t>فتحات الظهر</t>
  </si>
  <si>
    <t>Holes on the back</t>
  </si>
  <si>
    <t>تاخر النمو القزمية</t>
  </si>
  <si>
    <t>stunting</t>
  </si>
  <si>
    <t xml:space="preserve">استقصاء الدماغ </t>
  </si>
  <si>
    <t>Brain investigation</t>
  </si>
  <si>
    <t>تخلف عقلي بسيط</t>
  </si>
  <si>
    <t xml:space="preserve">Slight mental retardation </t>
  </si>
  <si>
    <t>تخلف عقلي متوسط الشدة</t>
  </si>
  <si>
    <t>Mental retardation moderate</t>
  </si>
  <si>
    <t>تخلف عقلي شديد</t>
  </si>
  <si>
    <t>Severe mental retardation</t>
  </si>
  <si>
    <t>الصرع</t>
  </si>
  <si>
    <t>Epilepsy</t>
  </si>
  <si>
    <t>الكابة المزمنة</t>
  </si>
  <si>
    <t>Chronic melancholia</t>
  </si>
  <si>
    <t>انفصام الشخصية</t>
  </si>
  <si>
    <t>schizophrenia</t>
  </si>
  <si>
    <t>كل انواع الذهان</t>
  </si>
  <si>
    <t>All kinds of psychosis</t>
  </si>
  <si>
    <t>Table (36)</t>
  </si>
  <si>
    <t>9_5</t>
  </si>
  <si>
    <t>Table (37)</t>
  </si>
  <si>
    <t>الجنس Sex</t>
  </si>
  <si>
    <t>Reasons of departure</t>
  </si>
  <si>
    <t>مرض</t>
  </si>
  <si>
    <t>Table (38)</t>
  </si>
  <si>
    <t>جدول(39)</t>
  </si>
  <si>
    <t>المبلغ المصروف  (بالالف دينار)</t>
  </si>
  <si>
    <t>Amount spent (Thousand ID )</t>
  </si>
  <si>
    <t>دور كبار السن</t>
  </si>
  <si>
    <t xml:space="preserve">ذي قار </t>
  </si>
  <si>
    <t>دور تأهيل الاحداث والايتام والمقطوعين  *</t>
  </si>
  <si>
    <t xml:space="preserve">دور تأهيل الاحداث والايتام والمقطوعين  </t>
  </si>
  <si>
    <t>إكمال السن القانوني</t>
  </si>
  <si>
    <t>افتراق</t>
  </si>
  <si>
    <t>الاتجار</t>
  </si>
  <si>
    <t xml:space="preserve">الخطف </t>
  </si>
  <si>
    <t xml:space="preserve">قرار قاضي </t>
  </si>
  <si>
    <t xml:space="preserve">ضال الطريق </t>
  </si>
  <si>
    <t xml:space="preserve">مجهول مصير الابوين </t>
  </si>
  <si>
    <t>زواج</t>
  </si>
  <si>
    <t xml:space="preserve">سائق </t>
  </si>
  <si>
    <t>امين مخزن</t>
  </si>
  <si>
    <t>حرفي</t>
  </si>
  <si>
    <t>أمي</t>
  </si>
  <si>
    <t>60-55</t>
  </si>
  <si>
    <t>65-60</t>
  </si>
  <si>
    <t>70-65</t>
  </si>
  <si>
    <t>55-50</t>
  </si>
  <si>
    <t>لم يتزوج ابداً</t>
  </si>
  <si>
    <t>*تسفير ويقصد بة تسفير الاجانب ممن يخالفون الاقامة</t>
  </si>
  <si>
    <t>دمج اسري *</t>
  </si>
  <si>
    <t xml:space="preserve">أمي </t>
  </si>
  <si>
    <t xml:space="preserve">راتب تقاعدي مدني -عسكري </t>
  </si>
  <si>
    <t xml:space="preserve">راتب شبكة الحماية الاجتماعية </t>
  </si>
  <si>
    <t xml:space="preserve">الذين لا يتقاضون راتب </t>
  </si>
  <si>
    <t>فئات العمر</t>
  </si>
  <si>
    <t>سؤ السلوك</t>
  </si>
  <si>
    <t xml:space="preserve">اضطراب سلوكي </t>
  </si>
  <si>
    <t xml:space="preserve">اضطراب وصعوبة في التكلم والسمع </t>
  </si>
  <si>
    <t xml:space="preserve">ولادي </t>
  </si>
  <si>
    <t>مستعصي</t>
  </si>
  <si>
    <t>حادث</t>
  </si>
  <si>
    <t>حرب</t>
  </si>
  <si>
    <t>وراثي</t>
  </si>
  <si>
    <t xml:space="preserve">اصابة عمل </t>
  </si>
  <si>
    <t>اضطراب جينات</t>
  </si>
  <si>
    <t xml:space="preserve"> دور كبار السن</t>
  </si>
  <si>
    <t xml:space="preserve">دور كبار السن </t>
  </si>
  <si>
    <t xml:space="preserve">دور كبار السن  </t>
  </si>
  <si>
    <t>عدد المستفيدين الموجودين في  دور كبار السن حسب فئات العمر والجنس والمحافظة</t>
  </si>
  <si>
    <t>عدد المستفيدين الموجودين في  دور كبار السن  حسب الحالة العلمية والجنس</t>
  </si>
  <si>
    <t xml:space="preserve">عدد المستفيدين الموجودين في دور كبار السن حسب الحالة الاجتماعية والجنس والمحافظة </t>
  </si>
  <si>
    <t xml:space="preserve">عدد المستفيدين الموجودين في دور كبار السن حسب أسباب التواجد وفئات العمر والجنس </t>
  </si>
  <si>
    <t xml:space="preserve">عدد المستفيدين الداخلين في دور  كبار السن  حسب فئات العمر والجنس والمحافظة </t>
  </si>
  <si>
    <t>عدد المستفيدين المغادرين  في  دور  كبار السن  حسب اسباب المغادرة والجنس والمحافظة</t>
  </si>
  <si>
    <t xml:space="preserve">عدد العاملين الموجودين في دور كبار السن حسب الشهادة والجنس والمحافظة </t>
  </si>
  <si>
    <t xml:space="preserve">اسر النزيل او المودع </t>
  </si>
  <si>
    <t>الشخص البالغ الغير متزوج</t>
  </si>
  <si>
    <t xml:space="preserve">مجموع </t>
  </si>
  <si>
    <t>مطلق/ة</t>
  </si>
  <si>
    <t>زوج/ة المفقود</t>
  </si>
  <si>
    <t>اليتيم/ة</t>
  </si>
  <si>
    <t>المهجور/ة</t>
  </si>
  <si>
    <t>المستفيد/ة في دور الدولة الايوائية</t>
  </si>
  <si>
    <t>الاعزب/ة</t>
  </si>
  <si>
    <t>العاجز/ة</t>
  </si>
  <si>
    <t>الطالب/ة  المتزوج</t>
  </si>
  <si>
    <t>عدد المشمولين   بشبكة الحماية الاجتماعية  حسب فئات الشمول (ذكور ، اناث) والمحافظة للدفعة الاخيرة</t>
  </si>
  <si>
    <t xml:space="preserve">  60فأكثر</t>
  </si>
  <si>
    <t>More than 60</t>
  </si>
  <si>
    <t>60 فأكثر</t>
  </si>
  <si>
    <t>ارمل/ة</t>
  </si>
  <si>
    <t>مجموع المبالغ المصروفة  (بالالف دينار)</t>
  </si>
  <si>
    <t>Male</t>
  </si>
  <si>
    <t>Female</t>
  </si>
  <si>
    <t xml:space="preserve">                                                                                                                                                                                                                                                                                                                                                        </t>
  </si>
  <si>
    <t xml:space="preserve">                                             </t>
  </si>
  <si>
    <t>الاجور المدفوعة والمزايا</t>
  </si>
  <si>
    <t>مجموع المستلزمات السلعية</t>
  </si>
  <si>
    <t>مجموع المستلزمات الخدمية</t>
  </si>
  <si>
    <t>ايراد نقل</t>
  </si>
  <si>
    <t>تبرعات ومساعدات</t>
  </si>
  <si>
    <t>ايرادات اخرى</t>
  </si>
  <si>
    <t>مجموع الايرادات</t>
  </si>
  <si>
    <t>المبلغ الصافي</t>
  </si>
  <si>
    <t>بالدينار العراقي /</t>
  </si>
  <si>
    <t>نوع الموجود</t>
  </si>
  <si>
    <t>القيمة الدفترية كما في1/1من بدايه السنة</t>
  </si>
  <si>
    <t>الموجودات الثابتة المستبعدة</t>
  </si>
  <si>
    <t>اندثار العام الحالي حسب المحاسبة الموحد</t>
  </si>
  <si>
    <t>Asset type</t>
  </si>
  <si>
    <t xml:space="preserve">Book value as at 1/1 of the begining </t>
  </si>
  <si>
    <t xml:space="preserve">Iraqi Dinars/fixed assets excluded </t>
  </si>
  <si>
    <t xml:space="preserve">Demise of the current year,according </t>
  </si>
  <si>
    <t>book division asat 21/31at the end of the year</t>
  </si>
  <si>
    <t>الاراضي</t>
  </si>
  <si>
    <t xml:space="preserve">Lands </t>
  </si>
  <si>
    <t>مباني ومنشات</t>
  </si>
  <si>
    <t>Building &amp;facilities</t>
  </si>
  <si>
    <t>الات ومعدات</t>
  </si>
  <si>
    <t>Machines&amp;equipment</t>
  </si>
  <si>
    <t>وسائط نقل</t>
  </si>
  <si>
    <t xml:space="preserve">Transportation </t>
  </si>
  <si>
    <t>عدد وقوالب</t>
  </si>
  <si>
    <t>equipment</t>
  </si>
  <si>
    <t>اثاث واجهزة مكتب</t>
  </si>
  <si>
    <t>office furniture&amp;equipment</t>
  </si>
  <si>
    <t xml:space="preserve">other </t>
  </si>
  <si>
    <t xml:space="preserve">Total </t>
  </si>
  <si>
    <t xml:space="preserve">  عدد العاملين الموجودين في دور كبار السن حسب الشهادة  والجنس والعنوان الوظيفي  </t>
  </si>
  <si>
    <t>ايراد الدار</t>
  </si>
  <si>
    <t>العناية الالهية</t>
  </si>
  <si>
    <t>النعمه</t>
  </si>
  <si>
    <t>ماما نور</t>
  </si>
  <si>
    <t>صليخ</t>
  </si>
  <si>
    <t xml:space="preserve">السعة </t>
  </si>
  <si>
    <t>60فأكثر</t>
  </si>
  <si>
    <t xml:space="preserve"> more than60</t>
  </si>
  <si>
    <t xml:space="preserve"> more than 60</t>
  </si>
  <si>
    <t>Travelling</t>
  </si>
  <si>
    <t>Marrage</t>
  </si>
  <si>
    <t>Illiterate</t>
  </si>
  <si>
    <t>More than 70</t>
  </si>
  <si>
    <t xml:space="preserve"> Relative wish</t>
  </si>
  <si>
    <t>Household merging</t>
  </si>
  <si>
    <t>Illaterate</t>
  </si>
  <si>
    <t>Capcity</t>
  </si>
  <si>
    <t>Private</t>
  </si>
  <si>
    <t>Illitrate</t>
  </si>
  <si>
    <t>paranty not identify</t>
  </si>
  <si>
    <t>kidnaped</t>
  </si>
  <si>
    <t>lost</t>
  </si>
  <si>
    <t>judjed</t>
  </si>
  <si>
    <t>store</t>
  </si>
  <si>
    <t>unit kind</t>
  </si>
  <si>
    <t>Govermental</t>
  </si>
  <si>
    <t>behavioral disorder</t>
  </si>
  <si>
    <t>Distrbalance and difficulty in hearing and speaking</t>
  </si>
  <si>
    <t>congenitial</t>
  </si>
  <si>
    <t>incurable</t>
  </si>
  <si>
    <t>decease</t>
  </si>
  <si>
    <t>accedent</t>
  </si>
  <si>
    <t>war</t>
  </si>
  <si>
    <t>work injury</t>
  </si>
  <si>
    <t>genetic disorder</t>
  </si>
  <si>
    <t>geneticly</t>
  </si>
  <si>
    <t>Number of employees in social care units by certificate, gender and career title</t>
  </si>
  <si>
    <t xml:space="preserve">Number of current beneficiaries in state care houses( whom attended a school only) by school grade and gender </t>
  </si>
  <si>
    <t>Number of current employees  in nursing houses of old by certificate, governorate and gender for 2019</t>
  </si>
  <si>
    <t>Fixed assets value in elderly houses in private sector by governorate</t>
  </si>
  <si>
    <t xml:space="preserve">Enrolled  </t>
  </si>
  <si>
    <t>Number of beneficiaries departed state care houses by reason of departure, gender , and governorate</t>
  </si>
  <si>
    <t>no salary</t>
  </si>
  <si>
    <t>Age categories</t>
  </si>
  <si>
    <t>Social protection net salary</t>
  </si>
  <si>
    <t xml:space="preserve">pension civi servants-military </t>
  </si>
  <si>
    <t xml:space="preserve">   Number of current beneficiaries in nursing houses and instiutions of disabled by disability condition, age group and gender</t>
  </si>
  <si>
    <t xml:space="preserve">Number of beneficiaries Enrolled in state nursing homes and institutions of disabled by age group, gender and governorate </t>
  </si>
  <si>
    <t>55_50</t>
  </si>
  <si>
    <t>65_60</t>
  </si>
  <si>
    <t>70_65</t>
  </si>
  <si>
    <t>60_55</t>
  </si>
  <si>
    <t>جدول (11)</t>
  </si>
  <si>
    <t xml:space="preserve">(جدول (12 </t>
  </si>
  <si>
    <t>جدول  (13)</t>
  </si>
  <si>
    <t xml:space="preserve">جدول (14) </t>
  </si>
  <si>
    <t xml:space="preserve">جدول (15) </t>
  </si>
  <si>
    <t>يتبع جدول (16)</t>
  </si>
  <si>
    <t xml:space="preserve"> Con. table (16)</t>
  </si>
  <si>
    <t>Table (16)</t>
  </si>
  <si>
    <t>جدول (16)</t>
  </si>
  <si>
    <t>جدول  (17)</t>
  </si>
  <si>
    <t>Table (17)</t>
  </si>
  <si>
    <t xml:space="preserve"> (18) Table </t>
  </si>
  <si>
    <t>Driver</t>
  </si>
  <si>
    <t xml:space="preserve">دور رعــــاية كبـــــار الســـــــن </t>
  </si>
  <si>
    <t>جدول  ( 19)</t>
  </si>
  <si>
    <t xml:space="preserve"> (19) Table </t>
  </si>
  <si>
    <t>Table (25)</t>
  </si>
  <si>
    <t>50-55</t>
  </si>
  <si>
    <t>60-65</t>
  </si>
  <si>
    <t>55-60</t>
  </si>
  <si>
    <t>65-70</t>
  </si>
  <si>
    <t>جدول(26)</t>
  </si>
  <si>
    <t xml:space="preserve"> (28) Table </t>
  </si>
  <si>
    <t>الايرادات</t>
  </si>
  <si>
    <t xml:space="preserve">عينيا </t>
  </si>
  <si>
    <t>مباني</t>
  </si>
  <si>
    <t xml:space="preserve">الات ومعدات </t>
  </si>
  <si>
    <t>اثاث واجهزه مكتب</t>
  </si>
  <si>
    <t>income and expenditere old aged houses for private sector  by governoratw</t>
  </si>
  <si>
    <t>جدول( 31)</t>
  </si>
  <si>
    <t>جدول (34)</t>
  </si>
  <si>
    <t>جدول (35)</t>
  </si>
  <si>
    <t>جدول(36)</t>
  </si>
  <si>
    <t>جدول(37)</t>
  </si>
  <si>
    <t>جدول(38)</t>
  </si>
  <si>
    <t>جدول( 48  )</t>
  </si>
  <si>
    <t>Table (48)</t>
  </si>
  <si>
    <t>جدول( 49  )</t>
  </si>
  <si>
    <t>Table (49)</t>
  </si>
  <si>
    <t>جدول( 50  )</t>
  </si>
  <si>
    <t>Table (50)</t>
  </si>
  <si>
    <t>جدول( 51  )</t>
  </si>
  <si>
    <t>Table (51)</t>
  </si>
  <si>
    <t>جدول( 52  )</t>
  </si>
  <si>
    <t>Table (52)</t>
  </si>
  <si>
    <t>جدول( 53  )</t>
  </si>
  <si>
    <t>Table (53)</t>
  </si>
  <si>
    <t>يتبع جدول( 53  )</t>
  </si>
  <si>
    <t>Con.table (53)</t>
  </si>
  <si>
    <t>Craftsman</t>
  </si>
  <si>
    <t xml:space="preserve">القسم الثاني </t>
  </si>
  <si>
    <t xml:space="preserve">القسم الرابع </t>
  </si>
  <si>
    <t>القسم السادس</t>
  </si>
  <si>
    <t xml:space="preserve">القسم السابع </t>
  </si>
  <si>
    <t>Widowed</t>
  </si>
  <si>
    <t xml:space="preserve">Easyl orders </t>
  </si>
  <si>
    <t xml:space="preserve">Movement events </t>
  </si>
  <si>
    <t>Family affairs aldeh</t>
  </si>
  <si>
    <t>Student married</t>
  </si>
  <si>
    <t>Invalid</t>
  </si>
  <si>
    <t>Unidentified person</t>
  </si>
  <si>
    <t>Abandoned</t>
  </si>
  <si>
    <t>Orphan</t>
  </si>
  <si>
    <t>The wife of the missing</t>
  </si>
  <si>
    <t xml:space="preserve">The absolute </t>
  </si>
  <si>
    <t>institutions complete incapability</t>
  </si>
  <si>
    <t>All  total</t>
  </si>
  <si>
    <t>The beneficiary of the playground of the ie</t>
  </si>
  <si>
    <t xml:space="preserve">con.table (48) </t>
  </si>
  <si>
    <t>جدول( 54 )</t>
  </si>
  <si>
    <t>Table (54)</t>
  </si>
  <si>
    <t>جدول( 55 )</t>
  </si>
  <si>
    <t>Table (55)</t>
  </si>
  <si>
    <t xml:space="preserve"> جدول(40)                  </t>
  </si>
  <si>
    <t>جدول (41)</t>
  </si>
  <si>
    <t>Table (41)</t>
  </si>
  <si>
    <t>جدول (42)</t>
  </si>
  <si>
    <t>Table (42)</t>
  </si>
  <si>
    <t>جدول (43)</t>
  </si>
  <si>
    <t>Table (43)</t>
  </si>
  <si>
    <t>جدول(44)</t>
  </si>
  <si>
    <t xml:space="preserve"> (44) Table </t>
  </si>
  <si>
    <t xml:space="preserve">                                                                                                                                                                                                                                                             </t>
  </si>
  <si>
    <t xml:space="preserve">Number of social care units, beneficiaries, Enrolled people employees (actual) in nursing houses and institutions complete incapabilityby governorate </t>
  </si>
  <si>
    <t xml:space="preserve">                           </t>
  </si>
  <si>
    <t xml:space="preserve"> less than5اقل من 5</t>
  </si>
  <si>
    <t>أسباب العوق</t>
  </si>
  <si>
    <t xml:space="preserve">معلم </t>
  </si>
  <si>
    <t xml:space="preserve">مراقب باص </t>
  </si>
  <si>
    <t>Monitor bus</t>
  </si>
  <si>
    <t xml:space="preserve">حارس </t>
  </si>
  <si>
    <t>Guard</t>
  </si>
  <si>
    <t>التفاصيل</t>
  </si>
  <si>
    <t>Details</t>
  </si>
  <si>
    <t>Nenavah</t>
  </si>
  <si>
    <t>الاجور والرواتب المدفوعة</t>
  </si>
  <si>
    <t>Wages and salaries paid</t>
  </si>
  <si>
    <t>المستلزمات السلعية</t>
  </si>
  <si>
    <t xml:space="preserve">الوقود </t>
  </si>
  <si>
    <t>Fuel and oil</t>
  </si>
  <si>
    <t>Commodity requirement</t>
  </si>
  <si>
    <t>ادوات احتياطية</t>
  </si>
  <si>
    <t xml:space="preserve">Spare parts </t>
  </si>
  <si>
    <t>قرطاسية</t>
  </si>
  <si>
    <t>stationery</t>
  </si>
  <si>
    <t>ماء</t>
  </si>
  <si>
    <t>Water</t>
  </si>
  <si>
    <t>كهرباء</t>
  </si>
  <si>
    <t>Electricity</t>
  </si>
  <si>
    <t xml:space="preserve">Others </t>
  </si>
  <si>
    <t>المستلزمات الخدمية</t>
  </si>
  <si>
    <t>مصروفات صيانة</t>
  </si>
  <si>
    <t>Maintenance expenses</t>
  </si>
  <si>
    <t>Service requirement</t>
  </si>
  <si>
    <t xml:space="preserve">مصروفات طبع </t>
  </si>
  <si>
    <t>Printing expenses</t>
  </si>
  <si>
    <t>مصروفات نقل</t>
  </si>
  <si>
    <t>Transport expenses</t>
  </si>
  <si>
    <t>ايجار مدفوع للمبنى</t>
  </si>
  <si>
    <t>Building rent</t>
  </si>
  <si>
    <t xml:space="preserve">Other </t>
  </si>
  <si>
    <t>مجموع المصروفات</t>
  </si>
  <si>
    <t>Total expenditures</t>
  </si>
  <si>
    <t xml:space="preserve">المعهد </t>
  </si>
  <si>
    <t>Nursery revenues</t>
  </si>
  <si>
    <t>Revenues</t>
  </si>
  <si>
    <t xml:space="preserve"> نقل</t>
  </si>
  <si>
    <t>Transport revenues</t>
  </si>
  <si>
    <t>Financial assistants</t>
  </si>
  <si>
    <t xml:space="preserve"> اخرى</t>
  </si>
  <si>
    <t>Other revenues</t>
  </si>
  <si>
    <t>Total revenue</t>
  </si>
  <si>
    <t>* المبلغ الصافي</t>
  </si>
  <si>
    <t>Net revenue</t>
  </si>
  <si>
    <t>* المبلغ الصافي = مجموع الايرادات (-) مجموع النفقات (المصروفات)</t>
  </si>
  <si>
    <t>Missan</t>
  </si>
  <si>
    <t>الوقود</t>
  </si>
  <si>
    <t>نوع الموجودات</t>
  </si>
  <si>
    <t>القيمة الدفترية كما في 1/1من بداية السنة (1)</t>
  </si>
  <si>
    <t>الاضافات الرأسمالية خلال السنة (2)</t>
  </si>
  <si>
    <t>الموجودات الثابتة المستبعدة (3)</t>
  </si>
  <si>
    <t>اندثار العام الحالي حسب النظام المحاسبي الموحد*(4)</t>
  </si>
  <si>
    <t>القيمة الدفترية كما في 31/12 نهاية السنة **(5)</t>
  </si>
  <si>
    <t>The book value is as at 1/1 of the beginning of the year</t>
  </si>
  <si>
    <t>Capital additions during the year</t>
  </si>
  <si>
    <t>Excluded fixed assets</t>
  </si>
  <si>
    <t>End of the current year *</t>
  </si>
  <si>
    <t>Book value as at 12/31 at the end of the year **</t>
  </si>
  <si>
    <t>Lands</t>
  </si>
  <si>
    <t>مباني ومنشآت</t>
  </si>
  <si>
    <t>Buildings</t>
  </si>
  <si>
    <t>الآت ومعدات</t>
  </si>
  <si>
    <t>Equipment</t>
  </si>
  <si>
    <t>وسائط النقل</t>
  </si>
  <si>
    <t>Transports</t>
  </si>
  <si>
    <t>Mold&amp;items</t>
  </si>
  <si>
    <t>Furnitures</t>
  </si>
  <si>
    <t>others</t>
  </si>
  <si>
    <t>* القيمة الدفترية في 1/1 : هي عبارة عن كلفة الشراء مطروحا منها الاندثار المتراكم لغاية 12/31 من السنة السابقة .</t>
  </si>
  <si>
    <t>* Book value in 1/1: It is the purchase cost minus the accumulated depreciation up to 12/31 of the previous year.</t>
  </si>
  <si>
    <t>** القيمة الدفترية في 31/12: وهي تساوي القيمة الدفترية في 1/1 + إجمالي الإضافات - الأصول الثابتة المستبعدة - انقراض العام الحالي.</t>
  </si>
  <si>
    <t>** Book value on 12/31: It equals the book value in 1/1 + total additions - excluded fixed assets - extinction of the current year.</t>
  </si>
  <si>
    <t>All Total</t>
  </si>
  <si>
    <t>حارس</t>
  </si>
  <si>
    <t xml:space="preserve"> (8)  Con. table </t>
  </si>
  <si>
    <t xml:space="preserve">دور ذوي الاحتياجات الخاصة </t>
  </si>
  <si>
    <t xml:space="preserve">دور ذوي  الاحتياجات الخاصة </t>
  </si>
  <si>
    <t xml:space="preserve">عدد المستفيدين الموجودين في دور ذوي الاحتياجات الخاصة حسب فئات العمر والجنس والمحافظة </t>
  </si>
  <si>
    <t>Number of current employees in the role of the disabled  by certificate, gender  and career title</t>
  </si>
  <si>
    <t>Number of employees in the role of the disabled of disabled by certificate, sex and governorate</t>
  </si>
  <si>
    <t xml:space="preserve">Number of beneficiaries departed from  the role of the disabled and institutions of disabled by reason of departure and sex </t>
  </si>
  <si>
    <t>جدول ( 9)</t>
  </si>
  <si>
    <t>Table  ( 9 )</t>
  </si>
  <si>
    <t xml:space="preserve"> Con. table(9)</t>
  </si>
  <si>
    <t>جدول  ( 10 )</t>
  </si>
  <si>
    <t>Table ( 10 )</t>
  </si>
  <si>
    <t>يتبع جدول  ( 10 )</t>
  </si>
  <si>
    <t xml:space="preserve"> Con. table(10)</t>
  </si>
  <si>
    <t>كبار السن</t>
  </si>
  <si>
    <t>بغداد كبار السن</t>
  </si>
  <si>
    <t xml:space="preserve">عدد المستفيدين في دور كبار السن ممن يتقاضون راتباً والذين لايتقاضون حسب فئات العمر والجنس </t>
  </si>
  <si>
    <t>جدول ( 45)</t>
  </si>
  <si>
    <t>Table  (45 )</t>
  </si>
  <si>
    <t>يتبع جدول (45)</t>
  </si>
  <si>
    <t xml:space="preserve"> Con. table(45)</t>
  </si>
  <si>
    <t>جدول  ( 46 )</t>
  </si>
  <si>
    <t>Table ( 46 )</t>
  </si>
  <si>
    <t>يتبع جدول  ( 46 )</t>
  </si>
  <si>
    <t xml:space="preserve"> Con. table(46)</t>
  </si>
  <si>
    <t xml:space="preserve">القسم الثامن </t>
  </si>
  <si>
    <t xml:space="preserve">جدول (29 ) </t>
  </si>
  <si>
    <t>Table (29 )</t>
  </si>
  <si>
    <t xml:space="preserve">جدول ( 30) </t>
  </si>
  <si>
    <t>Table(30)</t>
  </si>
  <si>
    <t xml:space="preserve">مجموع26  </t>
  </si>
  <si>
    <t xml:space="preserve">الكل </t>
  </si>
  <si>
    <t xml:space="preserve">الجـــــــــــداول التجميعية </t>
  </si>
  <si>
    <t xml:space="preserve">القسم الثالث  </t>
  </si>
  <si>
    <t>القسم الخامس</t>
  </si>
  <si>
    <t xml:space="preserve">دور الحنان للعاجزين كلياً  </t>
  </si>
  <si>
    <t>—</t>
  </si>
  <si>
    <t xml:space="preserve"> بيانات غير متوفرة   —</t>
  </si>
  <si>
    <t>Con. table(10)</t>
  </si>
  <si>
    <t>تابع جدول  ( 10 )</t>
  </si>
  <si>
    <t>القيمة الدفترية كما في 21/31 نهاية السنة</t>
  </si>
  <si>
    <t>تابع جدول  ( 46 )</t>
  </si>
  <si>
    <t xml:space="preserve">عدد المستفيدين الداخلين الى وحدات ذوي الإعاقة  والإحتياجات الخاصة حسب فئات العمر ونوع الوحدة والجنس </t>
  </si>
  <si>
    <t>عدد وحدات  ذوي  الإعاقة  والإحتياجات  الخاصة حسب المحافظة ونوع الوحدة</t>
  </si>
  <si>
    <t>عدد المستفيدين الموجودين في وحدات ذوي الإعاقة  والإحتياجات الخاصة حسب نوع الوحدة وفئات العمر والجنس</t>
  </si>
  <si>
    <t xml:space="preserve">عدد المستفيدين الموجودين في وحدات ذوي الإعاقة  والإحتياجات  الخاصة  حسب نوع الوحدة والجنس والمحافظة </t>
  </si>
  <si>
    <t xml:space="preserve">عدد العاملين في وحدات ذوي الإعاقة  والإحتياجات الخاصة حسب الشهادة والجنس والمحافظة </t>
  </si>
  <si>
    <t>تابع جدول  (8)</t>
  </si>
  <si>
    <t xml:space="preserve">عدد العاملين في وحدات ذوي الإعاقة  والإحتياجات الخاصة  حسب الشهادة والجنس والعنوان الوظيفي  </t>
  </si>
  <si>
    <t>تابع جدول (9)</t>
  </si>
  <si>
    <t>Expenditures and revenues of the role of the disabled in the private sector by governorate  (in thousand) dinars</t>
  </si>
  <si>
    <t xml:space="preserve">قيمة الموجودات الثابتة  في دور ذوي الإعاقة  والإحتياجات الخاصة  للقطاع الخاص حسب المحافظة  (بالالف) دينار </t>
  </si>
  <si>
    <t xml:space="preserve">مصروفات وايرادات في وحدات ذوي الإعاقة والإحتياجات الخاصة في القطاع الخاص حسب المحافظة (بالالف) دينار </t>
  </si>
  <si>
    <t>Value of fixed assets inthe role of the disabled  for the private sector by governorate (in thousand) dinars</t>
  </si>
  <si>
    <t>دور تأهيل الإحداث والأيتام والمقطوعين</t>
  </si>
  <si>
    <t xml:space="preserve">عدد الوحدات الموجودين والداخلين والمغادرين  في دور تأهيل الأحداث والأيتام والمقطوعين  حسب المحافظة </t>
  </si>
  <si>
    <t xml:space="preserve"> عدد المستفيدين الموجودين في دور تأهيل الأحداث والأيتام  والمقطوعين حسب فئات العمر والجنس والمحافظة </t>
  </si>
  <si>
    <t>عدد المستفيدين الموجودين في دور تأهيل الأحداث والأيتام والمقطوعين حسب الحالة الاجتماعية والصحية وفئات العمر والجنس</t>
  </si>
  <si>
    <t>عدد المستفيدين الموجودين في دور  تأهيل الأحداث والأيتام  والمقطوعين (حاليا في التعليم  ) حسب المرحلة الدراسية والجنس</t>
  </si>
  <si>
    <t xml:space="preserve">عدد المستفيدين المغادرين في دور تأهيل الأحداث والأيتام والمقطوعين حسب أسباب المغادرة والجنس والمحافظة </t>
  </si>
  <si>
    <t xml:space="preserve">عدد العاملين في دور تأهيل الأحداث والأيتام والمقطوعين حسب الشهادة والجنس والمحافظة </t>
  </si>
  <si>
    <t xml:space="preserve">  عدد العاملين الموجودين  في دور تأهيل الأحداث والأيتام  والمقطوعين حسب الشهادة والجنس والعنوان الوظيفي  </t>
  </si>
  <si>
    <t>*تسفير</t>
  </si>
  <si>
    <t xml:space="preserve">عدد الوحدات والسعة  والموجودين والداخلين والمغادرين في دور  كبار السن  حسب المحافظة </t>
  </si>
  <si>
    <t>* الدمج الاسري : هو محاولة الباحث الاجتماعي رجوع المستفيد الى اسرته</t>
  </si>
  <si>
    <t>ايرادات ومصروفات دور كبار السن  للقطاع الخاص حسب المحافظة (بألف ) دينار</t>
  </si>
  <si>
    <t>قيمة الموجودات الثابتة في دور كبار السن  للقطاع الخاص حسب المحافظة (بألف ) دينار</t>
  </si>
  <si>
    <t>عدد الوحدات والسعة وعدد الموجودين والداخلين والمغادرين  في *دور الحنان للعاجزين كلياً  حسب المحافظة</t>
  </si>
  <si>
    <t xml:space="preserve">عدد المستفيدين الموجودين في دور الحنان للعاجزين كليا حسب الجنس والمحافظة  التي يقيمون فيها  </t>
  </si>
  <si>
    <t xml:space="preserve">دور ذوي الإحتياجات الخاصة  </t>
  </si>
  <si>
    <t xml:space="preserve">     عدد المستفيدين الموجودين في دور ذوي الإحتياجات الخاصة حسب نوع العوق وفئات العمر والجنس                     </t>
  </si>
  <si>
    <t xml:space="preserve">عدد المستفيدين الداخلين في دور ذوي الإحتياجات الخاصة حسب فئات العمر والجنس والمحافظة </t>
  </si>
  <si>
    <t xml:space="preserve">عدد المستفيدين الموجودين  في  دور ذوي الإحتياجات الخاصة حسب اسباب العوق والجنس </t>
  </si>
  <si>
    <t xml:space="preserve">عدد العاملين في دور ذوي الإحتياجات الخاصة حسب الشهادة والجنس والمحافظة </t>
  </si>
  <si>
    <t xml:space="preserve">عدد العاملين في دور ذوي الإحتياجات الخاصة حسب الشهادة والجنس و العنوان الوظيفي </t>
  </si>
  <si>
    <t xml:space="preserve">المجموع الكلي   </t>
  </si>
  <si>
    <t>*اخرى</t>
  </si>
  <si>
    <t xml:space="preserve"> عدد الوحدات ونوعها  والمستفيدين والموجودين والداخلين  في دور ذوي الإحتياجات الخاصة  حسب المحافظة</t>
  </si>
  <si>
    <t xml:space="preserve">مصروفات وايرادات دور ذوي الإحتياجات الخاصة في القطاع الخاص حسب المحافظة (بالالف) دينار   </t>
  </si>
  <si>
    <t xml:space="preserve">Expenditures and revenues of the role of the disabled in the private sector by governorate  (in thousand) dinars </t>
  </si>
  <si>
    <t xml:space="preserve">قيمة الموجودات الثابتة  في دورذوي الإحتياجات الخاصة للقطاع الخاص حسب المحافظة  (بالالف) دينار </t>
  </si>
  <si>
    <t xml:space="preserve">المستفيدين المشمولين برواتب شبكة الحماية الإجتماعية للرجال والنساء  </t>
  </si>
  <si>
    <t>عدد الاسر المستفيد/ة من (المشمولين والمشمولات )  برواتب شبكة الحماية الاجتماعية  حسب الدفعة الاخيرة</t>
  </si>
  <si>
    <t>عدد المشمولين  بشبكة الحماية الإجتماعية حسب فئات الشمول (ذكور ، اناث) والمحافظة للدفعة الاخيرة</t>
  </si>
  <si>
    <t>تابع  جدول( 48  )</t>
  </si>
  <si>
    <t>المجموع (ذكور،اناث)</t>
  </si>
  <si>
    <t>for Man&amp;Woman</t>
  </si>
  <si>
    <t xml:space="preserve">المعينيين لذوي الأعاقة والإحتياجات الخاصة </t>
  </si>
  <si>
    <t xml:space="preserve">عدد المعاقين الذين تم شمول معينيهم بالراتب المعين المتفرغ حسب الجنس والمحافظة </t>
  </si>
  <si>
    <t xml:space="preserve">عدد المعاقين الذين تم شمول معينيهم  بالراتب المعين المتفرغ حسب الفئات العمرية والجنس </t>
  </si>
  <si>
    <t xml:space="preserve">  عدد وحدات ذوي الإعاقة  والإحتياجات الخاصة وعدد المستفيدين الموجودين والداخلين  حسب الجنس ونوع الوحدة</t>
  </si>
  <si>
    <t xml:space="preserve"> عدد المستفيدين الداخلين  في دور تأهيل الأحداث والأيتام والمقطوعين حسب فئات العمر والجنس والمحافظة </t>
  </si>
  <si>
    <t>دائرة الرعاية الاجتماعية ( للنساء )</t>
  </si>
  <si>
    <t>دائرة الرعاية الاجتماعية ( للرجال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</si>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</sst>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
  </numFmts>
  <fonts count="5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2"/>
      <color theme="1"/>
      <name val="Arial"/>
      <family val="2"/>
    </font>
    <font>
      <sz val="14"/>
      <color rgb="FF000000"/>
      <name val="AL-Mohanad"/>
      <charset val="178"/>
    </font>
    <font>
      <b/>
      <sz val="12"/>
      <name val="Simplified Arabic"/>
      <family val="1"/>
    </font>
    <font>
      <b/>
      <sz val="11"/>
      <name val="Arial"/>
      <family val="2"/>
    </font>
    <font>
      <b/>
      <sz val="14"/>
      <name val="Calibri"/>
      <family val="2"/>
      <scheme val="minor"/>
    </font>
    <font>
      <b/>
      <sz val="12"/>
      <name val="Calibri"/>
      <family val="2"/>
      <scheme val="minor"/>
    </font>
    <font>
      <b/>
      <sz val="14"/>
      <name val="Simplified Arabic"/>
      <family val="1"/>
    </font>
    <font>
      <sz val="12"/>
      <name val="Arial"/>
      <family val="2"/>
    </font>
    <font>
      <sz val="10"/>
      <name val="PT Bold Heading"/>
      <charset val="178"/>
    </font>
    <font>
      <b/>
      <sz val="11"/>
      <name val="Calibri"/>
      <family val="2"/>
      <scheme val="minor"/>
    </font>
    <font>
      <b/>
      <sz val="12"/>
      <color theme="1"/>
      <name val="Calibri"/>
      <family val="2"/>
      <scheme val="minor"/>
    </font>
    <font>
      <sz val="14"/>
      <name val="PT Bold Heading"/>
      <charset val="178"/>
    </font>
    <font>
      <sz val="14"/>
      <name val="Simplified Arabic"/>
      <family val="1"/>
    </font>
    <font>
      <sz val="10"/>
      <name val="Simplified Arabic"/>
      <family val="1"/>
    </font>
    <font>
      <b/>
      <sz val="10"/>
      <name val="Arial"/>
      <family val="2"/>
    </font>
    <font>
      <b/>
      <sz val="14"/>
      <name val="Calibri"/>
      <family val="1"/>
      <scheme val="minor"/>
    </font>
    <font>
      <b/>
      <sz val="12"/>
      <name val="Simplified Arabic"/>
      <family val="2"/>
    </font>
    <font>
      <b/>
      <sz val="12"/>
      <name val="AdvertisingExtraBold"/>
      <charset val="178"/>
    </font>
    <font>
      <b/>
      <sz val="14"/>
      <name val="Simplified Arabic"/>
      <family val="2"/>
    </font>
    <font>
      <sz val="10"/>
      <color indexed="8"/>
      <name val="Arial"/>
      <family val="2"/>
    </font>
    <font>
      <b/>
      <sz val="12"/>
      <color indexed="8"/>
      <name val="Arial"/>
      <family val="2"/>
    </font>
    <font>
      <b/>
      <sz val="14"/>
      <name val="PT Bold Heading"/>
      <charset val="178"/>
    </font>
    <font>
      <b/>
      <sz val="12"/>
      <name val="PT Bold Heading"/>
      <charset val="178"/>
    </font>
    <font>
      <sz val="14"/>
      <name val="AdvertisingExtraBold"/>
      <charset val="178"/>
    </font>
    <font>
      <b/>
      <sz val="12"/>
      <color rgb="FF222222"/>
      <name val="Inherit"/>
    </font>
    <font>
      <sz val="11"/>
      <name val="Arial"/>
      <family val="2"/>
    </font>
    <font>
      <sz val="14"/>
      <name val="Arial"/>
      <family val="2"/>
    </font>
    <font>
      <b/>
      <sz val="8"/>
      <name val="Arial"/>
      <family val="2"/>
    </font>
    <font>
      <b/>
      <sz val="8"/>
      <name val="Calibri"/>
      <family val="2"/>
      <scheme val="minor"/>
    </font>
    <font>
      <b/>
      <sz val="12"/>
      <color rgb="FF222222"/>
      <name val="Arial"/>
      <family val="2"/>
    </font>
    <font>
      <b/>
      <sz val="11"/>
      <color rgb="FF222222"/>
      <name val="Arial"/>
      <family val="2"/>
    </font>
    <font>
      <b/>
      <sz val="11"/>
      <color rgb="FF222222"/>
      <name val="Inherit"/>
    </font>
    <font>
      <sz val="11"/>
      <color theme="1"/>
      <name val="Calibri"/>
      <family val="2"/>
      <charset val="178"/>
      <scheme val="minor"/>
    </font>
    <font>
      <b/>
      <sz val="14"/>
      <color theme="1"/>
      <name val="Arial"/>
      <family val="2"/>
    </font>
    <font>
      <sz val="10"/>
      <color theme="1"/>
      <name val="Arial"/>
      <family val="2"/>
    </font>
    <font>
      <b/>
      <sz val="10"/>
      <color theme="1"/>
      <name val="Arial"/>
      <family val="2"/>
    </font>
    <font>
      <b/>
      <sz val="10"/>
      <color indexed="8"/>
      <name val="Arial"/>
      <family val="2"/>
    </font>
    <font>
      <b/>
      <sz val="9"/>
      <name val="Arial"/>
      <family val="2"/>
    </font>
    <font>
      <sz val="11"/>
      <color theme="1"/>
      <name val="Arial"/>
      <family val="2"/>
    </font>
    <font>
      <b/>
      <sz val="11"/>
      <color theme="1"/>
      <name val="Arial"/>
      <family val="2"/>
    </font>
    <font>
      <sz val="20"/>
      <name val="Arial"/>
      <family val="2"/>
    </font>
    <font>
      <b/>
      <sz val="20"/>
      <name val="Arial"/>
      <family val="2"/>
    </font>
    <font>
      <b/>
      <sz val="11"/>
      <color theme="1"/>
      <name val="Calibri"/>
      <family val="2"/>
      <scheme val="minor"/>
    </font>
    <font>
      <sz val="12"/>
      <color theme="1"/>
      <name val="Arial"/>
      <family val="2"/>
    </font>
    <font>
      <b/>
      <sz val="10"/>
      <color theme="1"/>
      <name val="Calibri"/>
      <family val="2"/>
      <scheme val="minor"/>
    </font>
    <font>
      <sz val="9"/>
      <name val="Arial"/>
      <family val="2"/>
    </font>
    <font>
      <b/>
      <sz val="11"/>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2">
    <border>
      <left/>
      <right/>
      <top/>
      <bottom/>
      <diagonal/>
    </border>
    <border>
      <left/>
      <right/>
      <top/>
      <bottom style="double">
        <color indexed="64"/>
      </bottom>
      <diagonal/>
    </border>
    <border>
      <left/>
      <right/>
      <top style="double">
        <color indexed="64"/>
      </top>
      <bottom/>
      <diagonal/>
    </border>
    <border>
      <left/>
      <right/>
      <top/>
      <bottom style="hair">
        <color indexed="64"/>
      </bottom>
      <diagonal/>
    </border>
    <border>
      <left/>
      <right/>
      <top/>
      <bottom style="thick">
        <color indexed="64"/>
      </bottom>
      <diagonal/>
    </border>
    <border>
      <left/>
      <right/>
      <top style="thick">
        <color indexed="64"/>
      </top>
      <bottom style="hair">
        <color indexed="64"/>
      </bottom>
      <diagonal/>
    </border>
    <border>
      <left/>
      <right/>
      <top style="hair">
        <color indexed="64"/>
      </top>
      <bottom style="hair">
        <color indexed="64"/>
      </bottom>
      <diagonal/>
    </border>
    <border>
      <left/>
      <right/>
      <top style="hair">
        <color indexed="64"/>
      </top>
      <bottom style="thick">
        <color indexed="64"/>
      </bottom>
      <diagonal/>
    </border>
    <border>
      <left/>
      <right/>
      <top style="hair">
        <color indexed="64"/>
      </top>
      <bottom/>
      <diagonal/>
    </border>
    <border>
      <left/>
      <right/>
      <top style="thick">
        <color indexed="64"/>
      </top>
      <bottom style="double">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double">
        <color indexed="64"/>
      </bottom>
      <diagonal/>
    </border>
    <border>
      <left/>
      <right style="hair">
        <color indexed="64"/>
      </right>
      <top style="double">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thick">
        <color indexed="64"/>
      </top>
      <bottom style="hair">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double">
        <color indexed="64"/>
      </top>
      <bottom style="hair">
        <color indexed="64"/>
      </bottom>
      <diagonal/>
    </border>
    <border>
      <left/>
      <right/>
      <top style="thick">
        <color indexed="64"/>
      </top>
      <bottom/>
      <diagonal/>
    </border>
    <border>
      <left/>
      <right/>
      <top/>
      <bottom style="medium">
        <color indexed="64"/>
      </bottom>
      <diagonal/>
    </border>
    <border>
      <left/>
      <right/>
      <top style="hair">
        <color indexed="64"/>
      </top>
      <bottom style="medium">
        <color indexed="64"/>
      </bottom>
      <diagonal/>
    </border>
    <border>
      <left/>
      <right/>
      <top style="medium">
        <color indexed="64"/>
      </top>
      <bottom style="double">
        <color indexed="64"/>
      </bottom>
      <diagonal/>
    </border>
    <border>
      <left style="thin">
        <color indexed="64"/>
      </left>
      <right style="thin">
        <color indexed="64"/>
      </right>
      <top/>
      <bottom/>
      <diagonal/>
    </border>
    <border>
      <left/>
      <right style="dotted">
        <color indexed="64"/>
      </right>
      <top style="hair">
        <color indexed="64"/>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style="thin">
        <color indexed="64"/>
      </left>
      <right/>
      <top/>
      <bottom/>
      <diagonal/>
    </border>
    <border>
      <left/>
      <right/>
      <top style="medium">
        <color indexed="64"/>
      </top>
      <bottom style="hair">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ck">
        <color indexed="64"/>
      </top>
      <bottom style="double">
        <color indexed="64"/>
      </bottom>
      <diagonal/>
    </border>
    <border>
      <left/>
      <right style="thin">
        <color indexed="64"/>
      </right>
      <top style="thick">
        <color indexed="64"/>
      </top>
      <bottom style="double">
        <color indexed="64"/>
      </bottom>
      <diagonal/>
    </border>
    <border>
      <left/>
      <right style="thin">
        <color indexed="64"/>
      </right>
      <top/>
      <bottom style="hair">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hair">
        <color indexed="64"/>
      </right>
      <top style="thick">
        <color indexed="64"/>
      </top>
      <bottom style="double">
        <color indexed="64"/>
      </bottom>
      <diagonal/>
    </border>
    <border>
      <left/>
      <right style="hair">
        <color indexed="64"/>
      </right>
      <top style="double">
        <color indexed="64"/>
      </top>
      <bottom/>
      <diagonal/>
    </border>
    <border>
      <left/>
      <right style="hair">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auto="1"/>
      </left>
      <right/>
      <top style="thin">
        <color auto="1"/>
      </top>
      <bottom/>
      <diagonal/>
    </border>
    <border>
      <left/>
      <right style="thin">
        <color auto="1"/>
      </right>
      <top style="thin">
        <color auto="1"/>
      </top>
      <bottom/>
      <diagonal/>
    </border>
    <border>
      <left/>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double">
        <color auto="1"/>
      </top>
      <bottom style="medium">
        <color auto="1"/>
      </bottom>
      <diagonal/>
    </border>
    <border>
      <left/>
      <right/>
      <top style="hair">
        <color indexed="64"/>
      </top>
      <bottom style="double">
        <color auto="1"/>
      </bottom>
      <diagonal/>
    </border>
    <border>
      <left/>
      <right style="thin">
        <color indexed="64"/>
      </right>
      <top style="hair">
        <color indexed="64"/>
      </top>
      <bottom style="thick">
        <color indexed="64"/>
      </bottom>
      <diagonal/>
    </border>
  </borders>
  <cellStyleXfs count="222">
    <xf numFmtId="0" fontId="0" fillId="0" borderId="0"/>
    <xf numFmtId="0" fontId="4" fillId="0" borderId="0"/>
    <xf numFmtId="0" fontId="4" fillId="0" borderId="0"/>
    <xf numFmtId="0" fontId="3" fillId="0" borderId="0"/>
    <xf numFmtId="0" fontId="26" fillId="0" borderId="0"/>
    <xf numFmtId="0" fontId="39"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1648">
    <xf numFmtId="0" fontId="0" fillId="0" borderId="0" xfId="0"/>
    <xf numFmtId="0" fontId="4" fillId="0" borderId="0" xfId="1"/>
    <xf numFmtId="0" fontId="6" fillId="0" borderId="1" xfId="1" applyFont="1" applyBorder="1" applyAlignment="1">
      <alignment vertical="center"/>
    </xf>
    <xf numFmtId="0" fontId="5" fillId="0" borderId="5" xfId="1" applyFont="1" applyFill="1" applyBorder="1" applyAlignment="1">
      <alignment horizontal="right" vertical="center"/>
    </xf>
    <xf numFmtId="0" fontId="7" fillId="0" borderId="5" xfId="1" applyFont="1" applyBorder="1" applyAlignment="1">
      <alignment horizontal="left" vertical="center" wrapText="1"/>
    </xf>
    <xf numFmtId="0" fontId="5" fillId="0" borderId="6" xfId="1" applyFont="1" applyFill="1" applyBorder="1" applyAlignment="1">
      <alignment horizontal="right" vertical="center"/>
    </xf>
    <xf numFmtId="0" fontId="6" fillId="0" borderId="6" xfId="1" applyNumberFormat="1" applyFont="1" applyFill="1" applyBorder="1" applyAlignment="1">
      <alignment horizontal="center" vertical="center"/>
    </xf>
    <xf numFmtId="0" fontId="6" fillId="0" borderId="6" xfId="1" applyFont="1" applyBorder="1" applyAlignment="1">
      <alignment horizontal="left" vertical="center" wrapText="1"/>
    </xf>
    <xf numFmtId="0" fontId="5" fillId="0" borderId="6" xfId="1" applyFont="1" applyFill="1" applyBorder="1" applyAlignment="1">
      <alignment horizontal="right" vertical="center" readingOrder="2"/>
    </xf>
    <xf numFmtId="0" fontId="6" fillId="0" borderId="6" xfId="1" applyFont="1" applyBorder="1" applyAlignment="1">
      <alignment horizontal="left" wrapText="1"/>
    </xf>
    <xf numFmtId="0" fontId="7" fillId="0" borderId="8" xfId="1" applyFont="1" applyBorder="1" applyAlignment="1">
      <alignment horizontal="left" vertical="center" wrapText="1"/>
    </xf>
    <xf numFmtId="0" fontId="5" fillId="0" borderId="1" xfId="1" applyFont="1" applyFill="1" applyBorder="1" applyAlignment="1">
      <alignment horizontal="right" vertical="center"/>
    </xf>
    <xf numFmtId="0" fontId="7" fillId="0" borderId="9" xfId="1" applyFont="1" applyBorder="1" applyAlignment="1">
      <alignment horizontal="left" vertical="center" wrapText="1"/>
    </xf>
    <xf numFmtId="164" fontId="8" fillId="0" borderId="0" xfId="1" applyNumberFormat="1" applyFont="1"/>
    <xf numFmtId="165" fontId="4" fillId="0" borderId="0" xfId="1" applyNumberFormat="1"/>
    <xf numFmtId="0" fontId="4" fillId="0" borderId="0" xfId="1" applyAlignment="1">
      <alignment horizontal="center" vertical="center"/>
    </xf>
    <xf numFmtId="0" fontId="6" fillId="0" borderId="0" xfId="1" applyFont="1" applyAlignment="1">
      <alignment horizontal="center" vertical="center" wrapText="1"/>
    </xf>
    <xf numFmtId="3" fontId="6" fillId="0" borderId="6" xfId="1" applyNumberFormat="1" applyFont="1" applyFill="1" applyBorder="1" applyAlignment="1">
      <alignment horizontal="right" vertical="center" indent="1"/>
    </xf>
    <xf numFmtId="3" fontId="6" fillId="0" borderId="9" xfId="1" applyNumberFormat="1" applyFont="1" applyFill="1" applyBorder="1" applyAlignment="1">
      <alignment horizontal="right" vertical="center" indent="1"/>
    </xf>
    <xf numFmtId="0" fontId="5" fillId="0" borderId="1" xfId="1" applyFont="1" applyBorder="1" applyAlignment="1">
      <alignment vertical="center"/>
    </xf>
    <xf numFmtId="0" fontId="5" fillId="0" borderId="0" xfId="1" applyFont="1" applyBorder="1" applyAlignment="1">
      <alignment vertical="center" wrapText="1"/>
    </xf>
    <xf numFmtId="0" fontId="13"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right" vertical="center" wrapText="1"/>
    </xf>
    <xf numFmtId="0" fontId="6" fillId="0" borderId="6" xfId="1" applyFont="1" applyFill="1" applyBorder="1" applyAlignment="1">
      <alignment horizontal="center" vertical="center" readingOrder="1"/>
    </xf>
    <xf numFmtId="0" fontId="11" fillId="0" borderId="6" xfId="1" applyFont="1" applyFill="1" applyBorder="1" applyAlignment="1">
      <alignment horizontal="right" vertical="center"/>
    </xf>
    <xf numFmtId="0" fontId="6" fillId="0" borderId="3" xfId="1" applyFont="1" applyFill="1" applyBorder="1" applyAlignment="1">
      <alignment horizontal="center" vertical="center" readingOrder="1"/>
    </xf>
    <xf numFmtId="0" fontId="11" fillId="0" borderId="6" xfId="1" applyFont="1" applyFill="1" applyBorder="1" applyAlignment="1">
      <alignment horizontal="right" vertical="center" readingOrder="2"/>
    </xf>
    <xf numFmtId="0" fontId="11" fillId="0" borderId="7" xfId="1" applyFont="1" applyFill="1" applyBorder="1" applyAlignment="1">
      <alignment horizontal="right" vertical="center"/>
    </xf>
    <xf numFmtId="0" fontId="11" fillId="0" borderId="1" xfId="1" applyFont="1" applyFill="1" applyBorder="1" applyAlignment="1">
      <alignment horizontal="right" vertical="center"/>
    </xf>
    <xf numFmtId="0" fontId="6" fillId="0" borderId="9" xfId="1" applyFont="1" applyFill="1" applyBorder="1" applyAlignment="1">
      <alignment horizontal="center" vertical="center"/>
    </xf>
    <xf numFmtId="0" fontId="7" fillId="0" borderId="1" xfId="1" applyFont="1" applyBorder="1" applyAlignment="1">
      <alignment horizontal="left" vertical="center" wrapText="1"/>
    </xf>
    <xf numFmtId="0" fontId="6" fillId="0" borderId="0" xfId="1" applyFont="1" applyFill="1" applyBorder="1" applyAlignment="1">
      <alignment horizontal="right" vertical="center" indent="1"/>
    </xf>
    <xf numFmtId="165" fontId="6" fillId="0" borderId="0" xfId="1" applyNumberFormat="1" applyFont="1" applyFill="1" applyBorder="1" applyAlignment="1">
      <alignment horizontal="right" vertical="center" indent="1"/>
    </xf>
    <xf numFmtId="0" fontId="13" fillId="0" borderId="2" xfId="1" applyFont="1" applyFill="1" applyBorder="1" applyAlignment="1">
      <alignment horizontal="center" vertical="center"/>
    </xf>
    <xf numFmtId="49" fontId="6" fillId="0" borderId="5" xfId="1" applyNumberFormat="1" applyFont="1" applyFill="1" applyBorder="1" applyAlignment="1">
      <alignment horizontal="right" vertical="center" readingOrder="2"/>
    </xf>
    <xf numFmtId="0" fontId="6" fillId="0" borderId="5" xfId="1" applyFont="1" applyFill="1" applyBorder="1" applyAlignment="1">
      <alignment horizontal="right" vertical="center" indent="1" readingOrder="1"/>
    </xf>
    <xf numFmtId="49" fontId="6" fillId="0" borderId="5" xfId="1" applyNumberFormat="1" applyFont="1" applyFill="1" applyBorder="1" applyAlignment="1">
      <alignment horizontal="left" vertical="center" readingOrder="1"/>
    </xf>
    <xf numFmtId="49" fontId="6" fillId="0" borderId="6" xfId="1" applyNumberFormat="1" applyFont="1" applyFill="1" applyBorder="1" applyAlignment="1">
      <alignment horizontal="right" vertical="center" readingOrder="2"/>
    </xf>
    <xf numFmtId="0" fontId="6" fillId="0" borderId="6" xfId="1" applyFont="1" applyFill="1" applyBorder="1" applyAlignment="1">
      <alignment horizontal="right" vertical="center" indent="1" readingOrder="1"/>
    </xf>
    <xf numFmtId="49" fontId="6" fillId="0" borderId="6" xfId="1" applyNumberFormat="1" applyFont="1" applyFill="1" applyBorder="1" applyAlignment="1">
      <alignment horizontal="left" vertical="center" readingOrder="1"/>
    </xf>
    <xf numFmtId="49" fontId="6" fillId="0" borderId="7" xfId="1" applyNumberFormat="1" applyFont="1" applyFill="1" applyBorder="1" applyAlignment="1">
      <alignment horizontal="right" vertical="center" readingOrder="2"/>
    </xf>
    <xf numFmtId="0" fontId="6" fillId="0" borderId="7" xfId="1" applyFont="1" applyFill="1" applyBorder="1" applyAlignment="1">
      <alignment horizontal="right" vertical="center" indent="1" readingOrder="1"/>
    </xf>
    <xf numFmtId="49" fontId="6" fillId="0" borderId="7" xfId="1" applyNumberFormat="1" applyFont="1" applyFill="1" applyBorder="1" applyAlignment="1">
      <alignment horizontal="left" vertical="center" readingOrder="2"/>
    </xf>
    <xf numFmtId="0" fontId="6" fillId="0" borderId="1" xfId="1" applyFont="1" applyFill="1" applyBorder="1" applyAlignment="1">
      <alignment horizontal="right" vertical="center"/>
    </xf>
    <xf numFmtId="0" fontId="6" fillId="0" borderId="1" xfId="1" applyFont="1" applyFill="1" applyBorder="1" applyAlignment="1">
      <alignment horizontal="right" vertical="center" indent="1"/>
    </xf>
    <xf numFmtId="0" fontId="6" fillId="0" borderId="8" xfId="1" applyFont="1" applyFill="1" applyBorder="1" applyAlignment="1">
      <alignment horizontal="center" vertical="center" wrapText="1"/>
    </xf>
    <xf numFmtId="0" fontId="6" fillId="0" borderId="3" xfId="1" applyFont="1" applyFill="1" applyBorder="1" applyAlignment="1">
      <alignment horizontal="right" vertical="center" indent="1" readingOrder="1"/>
    </xf>
    <xf numFmtId="0" fontId="11" fillId="0" borderId="5" xfId="1" applyFont="1" applyFill="1" applyBorder="1" applyAlignment="1">
      <alignment horizontal="right" vertical="center"/>
    </xf>
    <xf numFmtId="0" fontId="6" fillId="0" borderId="5" xfId="1" applyFont="1" applyFill="1" applyBorder="1" applyAlignment="1">
      <alignment horizontal="center" vertical="center" readingOrder="1"/>
    </xf>
    <xf numFmtId="0" fontId="11" fillId="0" borderId="8" xfId="1" applyFont="1" applyFill="1" applyBorder="1" applyAlignment="1">
      <alignment horizontal="right" vertical="center"/>
    </xf>
    <xf numFmtId="0" fontId="6" fillId="0" borderId="8" xfId="1" applyFont="1" applyFill="1" applyBorder="1" applyAlignment="1">
      <alignment horizontal="center" vertical="center" readingOrder="1"/>
    </xf>
    <xf numFmtId="0" fontId="6" fillId="0" borderId="8" xfId="1" applyFont="1" applyBorder="1" applyAlignment="1">
      <alignment horizontal="left" vertical="center" wrapText="1"/>
    </xf>
    <xf numFmtId="0" fontId="11" fillId="0" borderId="12" xfId="1" applyFont="1" applyFill="1" applyBorder="1" applyAlignment="1">
      <alignment horizontal="right" vertical="center"/>
    </xf>
    <xf numFmtId="0" fontId="6" fillId="0" borderId="12" xfId="1" applyFont="1" applyFill="1" applyBorder="1" applyAlignment="1">
      <alignment horizontal="center" vertical="center" readingOrder="1"/>
    </xf>
    <xf numFmtId="0" fontId="6" fillId="0" borderId="12" xfId="1" applyFont="1" applyBorder="1" applyAlignment="1">
      <alignment horizontal="left" vertical="center" wrapText="1"/>
    </xf>
    <xf numFmtId="0" fontId="11" fillId="2" borderId="6" xfId="1" applyFont="1" applyFill="1" applyBorder="1" applyAlignment="1">
      <alignment horizontal="right" vertical="center"/>
    </xf>
    <xf numFmtId="0" fontId="6" fillId="2" borderId="6" xfId="1" applyFont="1" applyFill="1" applyBorder="1" applyAlignment="1">
      <alignment horizontal="left" vertical="center" wrapText="1"/>
    </xf>
    <xf numFmtId="0" fontId="11" fillId="0" borderId="9" xfId="1" applyFont="1" applyFill="1" applyBorder="1" applyAlignment="1">
      <alignment horizontal="right" vertical="center"/>
    </xf>
    <xf numFmtId="0" fontId="14" fillId="0" borderId="0" xfId="1" applyFont="1"/>
    <xf numFmtId="0" fontId="6" fillId="0" borderId="0" xfId="1" applyFont="1" applyAlignment="1">
      <alignment vertical="center" wrapText="1"/>
    </xf>
    <xf numFmtId="49" fontId="6" fillId="0" borderId="7" xfId="1" applyNumberFormat="1" applyFont="1" applyFill="1" applyBorder="1" applyAlignment="1">
      <alignment horizontal="left" vertical="center" readingOrder="1"/>
    </xf>
    <xf numFmtId="0" fontId="5" fillId="0" borderId="4" xfId="1" applyFont="1" applyFill="1" applyBorder="1" applyAlignment="1">
      <alignment horizontal="right" vertical="center"/>
    </xf>
    <xf numFmtId="0" fontId="6" fillId="0" borderId="4" xfId="1" applyNumberFormat="1" applyFont="1" applyFill="1" applyBorder="1" applyAlignment="1">
      <alignment horizontal="center" vertical="center"/>
    </xf>
    <xf numFmtId="0" fontId="6" fillId="0" borderId="3" xfId="1" applyNumberFormat="1" applyFont="1" applyFill="1" applyBorder="1" applyAlignment="1">
      <alignment horizontal="center" vertical="center"/>
    </xf>
    <xf numFmtId="0" fontId="7" fillId="0" borderId="0" xfId="1" applyFont="1" applyBorder="1" applyAlignment="1">
      <alignment horizontal="left" vertical="center" wrapText="1"/>
    </xf>
    <xf numFmtId="0" fontId="6" fillId="0" borderId="0" xfId="1" applyNumberFormat="1" applyFont="1" applyFill="1" applyBorder="1" applyAlignment="1">
      <alignment horizontal="center" vertical="center"/>
    </xf>
    <xf numFmtId="0" fontId="5" fillId="0" borderId="0" xfId="1" applyFont="1" applyFill="1" applyBorder="1" applyAlignment="1">
      <alignment horizontal="right" vertical="center"/>
    </xf>
    <xf numFmtId="0" fontId="5" fillId="0" borderId="9" xfId="1" applyFont="1" applyFill="1" applyBorder="1" applyAlignment="1">
      <alignment horizontal="right" vertical="center"/>
    </xf>
    <xf numFmtId="0" fontId="6" fillId="0" borderId="9" xfId="1" applyNumberFormat="1" applyFont="1" applyFill="1" applyBorder="1" applyAlignment="1">
      <alignment horizontal="center" vertical="center"/>
    </xf>
    <xf numFmtId="0" fontId="6" fillId="0" borderId="6" xfId="1" applyFont="1" applyFill="1" applyBorder="1" applyAlignment="1">
      <alignment horizontal="right" vertical="center"/>
    </xf>
    <xf numFmtId="0" fontId="6" fillId="0" borderId="7" xfId="1" applyFont="1" applyFill="1" applyBorder="1" applyAlignment="1">
      <alignment horizontal="right" vertical="center"/>
    </xf>
    <xf numFmtId="0" fontId="6" fillId="0" borderId="9" xfId="1" applyFont="1" applyFill="1" applyBorder="1" applyAlignment="1">
      <alignment horizontal="center" vertical="center" readingOrder="1"/>
    </xf>
    <xf numFmtId="0" fontId="6" fillId="0" borderId="8" xfId="1" applyFont="1" applyFill="1" applyBorder="1" applyAlignment="1">
      <alignment horizontal="right" vertical="center" indent="1" readingOrder="1"/>
    </xf>
    <xf numFmtId="0" fontId="6" fillId="0" borderId="9" xfId="1" applyFont="1" applyFill="1" applyBorder="1" applyAlignment="1">
      <alignment horizontal="right" vertical="center" indent="1"/>
    </xf>
    <xf numFmtId="0" fontId="6" fillId="0" borderId="6" xfId="1" applyFont="1" applyBorder="1" applyAlignment="1">
      <alignment horizontal="left" vertical="top" wrapText="1"/>
    </xf>
    <xf numFmtId="0" fontId="7" fillId="0" borderId="0" xfId="1" applyFont="1" applyBorder="1" applyAlignment="1">
      <alignment horizontal="left" vertical="top" wrapText="1"/>
    </xf>
    <xf numFmtId="0" fontId="11" fillId="0" borderId="6" xfId="1" applyFont="1" applyFill="1" applyBorder="1" applyAlignment="1">
      <alignment horizontal="left" vertical="top"/>
    </xf>
    <xf numFmtId="0" fontId="11" fillId="0" borderId="6" xfId="1" applyFont="1" applyFill="1" applyBorder="1" applyAlignment="1">
      <alignment horizontal="left" vertical="top" readingOrder="2"/>
    </xf>
    <xf numFmtId="0" fontId="11" fillId="0" borderId="8" xfId="1" applyFont="1" applyFill="1" applyBorder="1" applyAlignment="1">
      <alignment horizontal="left" vertical="top"/>
    </xf>
    <xf numFmtId="0" fontId="7" fillId="0" borderId="9" xfId="1" applyFont="1" applyBorder="1" applyAlignment="1">
      <alignment horizontal="left" vertical="top" wrapText="1"/>
    </xf>
    <xf numFmtId="0" fontId="7" fillId="0" borderId="8" xfId="1" applyFont="1" applyBorder="1" applyAlignment="1">
      <alignment horizontal="left" vertical="top" wrapText="1"/>
    </xf>
    <xf numFmtId="0" fontId="4" fillId="0" borderId="0" xfId="1" applyFont="1"/>
    <xf numFmtId="165" fontId="4" fillId="0" borderId="0" xfId="1" applyNumberFormat="1" applyFont="1"/>
    <xf numFmtId="0" fontId="11" fillId="0" borderId="0"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5" fillId="0" borderId="0" xfId="1" applyFont="1" applyAlignment="1">
      <alignment horizontal="center" vertical="center"/>
    </xf>
    <xf numFmtId="0" fontId="6" fillId="0" borderId="0" xfId="1" applyFont="1" applyAlignment="1">
      <alignment horizontal="left" vertical="center"/>
    </xf>
    <xf numFmtId="0" fontId="4" fillId="0" borderId="0" xfId="1" applyAlignment="1">
      <alignment horizontal="center"/>
    </xf>
    <xf numFmtId="0" fontId="13" fillId="0" borderId="5" xfId="1" applyFont="1" applyFill="1" applyBorder="1" applyAlignment="1">
      <alignment horizontal="right" vertical="center"/>
    </xf>
    <xf numFmtId="0" fontId="6" fillId="0" borderId="5" xfId="1" applyFont="1" applyBorder="1" applyAlignment="1">
      <alignment horizontal="center" vertical="center" readingOrder="1"/>
    </xf>
    <xf numFmtId="0" fontId="11" fillId="0" borderId="5" xfId="1" applyFont="1" applyFill="1" applyBorder="1" applyAlignment="1">
      <alignment horizontal="left" vertical="center"/>
    </xf>
    <xf numFmtId="0" fontId="4" fillId="0" borderId="0" xfId="1" applyAlignment="1">
      <alignment readingOrder="2"/>
    </xf>
    <xf numFmtId="0" fontId="6" fillId="0" borderId="6" xfId="1" applyFont="1" applyBorder="1" applyAlignment="1">
      <alignment horizontal="center" vertical="center" readingOrder="1"/>
    </xf>
    <xf numFmtId="0" fontId="11" fillId="0" borderId="6" xfId="1" applyFont="1" applyFill="1" applyBorder="1" applyAlignment="1">
      <alignment horizontal="left" vertical="center"/>
    </xf>
    <xf numFmtId="0" fontId="11" fillId="0" borderId="6" xfId="1" applyFont="1" applyFill="1" applyBorder="1" applyAlignment="1">
      <alignment horizontal="left" vertical="center" readingOrder="2"/>
    </xf>
    <xf numFmtId="0" fontId="6" fillId="0" borderId="7" xfId="1" applyFont="1" applyBorder="1" applyAlignment="1">
      <alignment horizontal="center" vertical="center" readingOrder="1"/>
    </xf>
    <xf numFmtId="0" fontId="11" fillId="0" borderId="8" xfId="1" applyFont="1" applyFill="1" applyBorder="1" applyAlignment="1">
      <alignment horizontal="left" vertical="center"/>
    </xf>
    <xf numFmtId="0" fontId="13" fillId="0" borderId="9" xfId="1" applyFont="1" applyFill="1" applyBorder="1" applyAlignment="1">
      <alignment horizontal="right" vertical="center"/>
    </xf>
    <xf numFmtId="0" fontId="6" fillId="0" borderId="9" xfId="1" applyFont="1" applyBorder="1" applyAlignment="1">
      <alignment horizontal="center" vertical="center" readingOrder="1"/>
    </xf>
    <xf numFmtId="0" fontId="17" fillId="0" borderId="9" xfId="1" applyFont="1" applyBorder="1" applyAlignment="1">
      <alignment horizontal="left" vertical="center" wrapText="1"/>
    </xf>
    <xf numFmtId="0" fontId="18" fillId="0" borderId="0" xfId="1" applyFont="1" applyAlignment="1">
      <alignment horizontal="center" vertical="center"/>
    </xf>
    <xf numFmtId="0" fontId="11" fillId="0" borderId="7" xfId="1" applyFont="1" applyFill="1" applyBorder="1" applyAlignment="1">
      <alignment horizontal="center" vertical="center"/>
    </xf>
    <xf numFmtId="0" fontId="6" fillId="0" borderId="5" xfId="1" applyFont="1" applyBorder="1" applyAlignment="1">
      <alignment horizontal="right" vertical="center" indent="1" readingOrder="1"/>
    </xf>
    <xf numFmtId="0" fontId="4" fillId="0" borderId="0" xfId="1" applyAlignment="1">
      <alignment vertical="center"/>
    </xf>
    <xf numFmtId="0" fontId="6" fillId="0" borderId="6" xfId="1" applyFont="1" applyBorder="1" applyAlignment="1">
      <alignment horizontal="right" vertical="center" indent="1" readingOrder="1"/>
    </xf>
    <xf numFmtId="0" fontId="6" fillId="0" borderId="9" xfId="1" applyFont="1" applyFill="1" applyBorder="1" applyAlignment="1">
      <alignment horizontal="right" vertical="center" indent="1" readingOrder="1"/>
    </xf>
    <xf numFmtId="0" fontId="11" fillId="0" borderId="5" xfId="1" applyFont="1" applyBorder="1" applyAlignment="1">
      <alignment horizontal="right" vertical="center" readingOrder="2"/>
    </xf>
    <xf numFmtId="0" fontId="6" fillId="3" borderId="3" xfId="1" applyFont="1" applyFill="1" applyBorder="1" applyAlignment="1">
      <alignment horizontal="center" vertical="center" readingOrder="1"/>
    </xf>
    <xf numFmtId="16" fontId="11" fillId="0" borderId="6" xfId="1" applyNumberFormat="1" applyFont="1" applyBorder="1" applyAlignment="1">
      <alignment horizontal="right" vertical="center"/>
    </xf>
    <xf numFmtId="0" fontId="6" fillId="3" borderId="6" xfId="1" applyFont="1" applyFill="1" applyBorder="1" applyAlignment="1">
      <alignment horizontal="center" vertical="center" readingOrder="1"/>
    </xf>
    <xf numFmtId="0" fontId="11" fillId="0" borderId="6" xfId="1" applyFont="1" applyBorder="1" applyAlignment="1">
      <alignment horizontal="right" vertical="center"/>
    </xf>
    <xf numFmtId="0" fontId="6" fillId="3" borderId="8" xfId="1" applyFont="1" applyFill="1" applyBorder="1" applyAlignment="1">
      <alignment horizontal="center" vertical="center" readingOrder="1"/>
    </xf>
    <xf numFmtId="0" fontId="20" fillId="0" borderId="0" xfId="1" applyFont="1" applyAlignment="1">
      <alignment horizont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Fill="1" applyBorder="1" applyAlignment="1">
      <alignment horizontal="center" vertical="center"/>
    </xf>
    <xf numFmtId="0" fontId="13" fillId="0" borderId="3"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readingOrder="1"/>
    </xf>
    <xf numFmtId="0" fontId="6" fillId="0" borderId="8" xfId="1" applyFont="1" applyBorder="1" applyAlignment="1">
      <alignment horizontal="center" vertical="center"/>
    </xf>
    <xf numFmtId="0" fontId="6" fillId="0" borderId="8" xfId="1" applyFont="1" applyFill="1" applyBorder="1" applyAlignment="1">
      <alignment horizontal="center" vertical="center"/>
    </xf>
    <xf numFmtId="0" fontId="21" fillId="0" borderId="0" xfId="1" applyFont="1"/>
    <xf numFmtId="0" fontId="13" fillId="0" borderId="6" xfId="1" applyFont="1" applyFill="1" applyBorder="1" applyAlignment="1">
      <alignment horizontal="center" vertical="center"/>
    </xf>
    <xf numFmtId="0" fontId="6" fillId="3" borderId="5" xfId="1" applyFont="1" applyFill="1" applyBorder="1" applyAlignment="1">
      <alignment horizontal="center" vertical="center"/>
    </xf>
    <xf numFmtId="0" fontId="11" fillId="0" borderId="5" xfId="1" applyFont="1" applyBorder="1" applyAlignment="1">
      <alignment horizontal="left" vertical="center" readingOrder="1"/>
    </xf>
    <xf numFmtId="0" fontId="6" fillId="3" borderId="6" xfId="1" applyFont="1" applyFill="1" applyBorder="1" applyAlignment="1">
      <alignment horizontal="center" vertical="center"/>
    </xf>
    <xf numFmtId="16" fontId="11" fillId="0" borderId="6" xfId="1" applyNumberFormat="1" applyFont="1" applyBorder="1" applyAlignment="1">
      <alignment horizontal="left" vertical="center"/>
    </xf>
    <xf numFmtId="0" fontId="11" fillId="0" borderId="6" xfId="1" applyFont="1" applyBorder="1" applyAlignment="1">
      <alignment horizontal="left" vertical="center"/>
    </xf>
    <xf numFmtId="49" fontId="11" fillId="0" borderId="6" xfId="1" applyNumberFormat="1" applyFont="1" applyFill="1" applyBorder="1" applyAlignment="1">
      <alignment horizontal="right" vertical="center"/>
    </xf>
    <xf numFmtId="0" fontId="12" fillId="0" borderId="6" xfId="1" applyFont="1" applyFill="1" applyBorder="1" applyAlignment="1">
      <alignment horizontal="left" vertical="center" readingOrder="2"/>
    </xf>
    <xf numFmtId="0" fontId="6" fillId="3" borderId="8" xfId="1" applyFont="1" applyFill="1" applyBorder="1" applyAlignment="1">
      <alignment horizontal="center" vertical="center"/>
    </xf>
    <xf numFmtId="0" fontId="16" fillId="0" borderId="7" xfId="1" applyFont="1" applyFill="1" applyBorder="1" applyAlignment="1">
      <alignment horizontal="left" vertical="center" wrapText="1"/>
    </xf>
    <xf numFmtId="0" fontId="6" fillId="3" borderId="9" xfId="1" applyFont="1" applyFill="1" applyBorder="1" applyAlignment="1">
      <alignment horizontal="center" vertical="center"/>
    </xf>
    <xf numFmtId="0" fontId="6" fillId="0" borderId="0" xfId="1" applyFont="1" applyAlignment="1">
      <alignment horizontal="left" vertical="center" wrapText="1"/>
    </xf>
    <xf numFmtId="0" fontId="13" fillId="0" borderId="8" xfId="1" applyFont="1" applyFill="1" applyBorder="1" applyAlignment="1">
      <alignment horizontal="center" vertical="center"/>
    </xf>
    <xf numFmtId="0" fontId="13" fillId="0" borderId="5" xfId="1" applyFont="1" applyBorder="1" applyAlignment="1">
      <alignment horizontal="right" vertical="center"/>
    </xf>
    <xf numFmtId="0" fontId="13" fillId="0" borderId="6" xfId="1" applyFont="1" applyBorder="1" applyAlignment="1">
      <alignment horizontal="right" vertical="center"/>
    </xf>
    <xf numFmtId="0" fontId="13" fillId="0" borderId="6" xfId="1" applyFont="1" applyBorder="1" applyAlignment="1">
      <alignment horizontal="right" vertical="center" readingOrder="2"/>
    </xf>
    <xf numFmtId="0" fontId="13" fillId="0" borderId="7" xfId="1" applyFont="1" applyBorder="1" applyAlignment="1">
      <alignment horizontal="right" vertical="center"/>
    </xf>
    <xf numFmtId="0" fontId="7" fillId="0" borderId="7" xfId="1" applyFont="1" applyBorder="1" applyAlignment="1">
      <alignment horizontal="left" vertical="center" wrapText="1"/>
    </xf>
    <xf numFmtId="0" fontId="13" fillId="0" borderId="1" xfId="1" applyFont="1" applyFill="1" applyBorder="1" applyAlignment="1">
      <alignment horizontal="right" vertical="center"/>
    </xf>
    <xf numFmtId="0" fontId="6" fillId="0" borderId="1" xfId="1" applyFont="1" applyFill="1" applyBorder="1" applyAlignment="1">
      <alignment horizontal="center" vertical="center"/>
    </xf>
    <xf numFmtId="0" fontId="11" fillId="0" borderId="1" xfId="1" applyFont="1" applyBorder="1" applyAlignment="1">
      <alignment vertical="center" readingOrder="2"/>
    </xf>
    <xf numFmtId="0" fontId="22"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11" fillId="0" borderId="21" xfId="1" applyFont="1" applyFill="1" applyBorder="1" applyAlignment="1">
      <alignment horizontal="right" vertical="center"/>
    </xf>
    <xf numFmtId="0" fontId="6" fillId="0" borderId="21" xfId="1" applyFont="1" applyBorder="1" applyAlignment="1">
      <alignment horizontal="right" vertical="center" indent="1" readingOrder="1"/>
    </xf>
    <xf numFmtId="0" fontId="27" fillId="0" borderId="6" xfId="4" applyFont="1" applyFill="1" applyBorder="1" applyAlignment="1">
      <alignment horizontal="right" vertical="center" indent="1"/>
    </xf>
    <xf numFmtId="0" fontId="11" fillId="0" borderId="4" xfId="1" applyFont="1" applyFill="1" applyBorder="1" applyAlignment="1">
      <alignment horizontal="right" vertical="center"/>
    </xf>
    <xf numFmtId="0" fontId="27" fillId="0" borderId="4" xfId="4" applyFont="1" applyFill="1" applyBorder="1" applyAlignment="1">
      <alignment horizontal="right" vertical="center" indent="1"/>
    </xf>
    <xf numFmtId="0" fontId="6" fillId="0" borderId="4" xfId="1" applyFont="1" applyBorder="1" applyAlignment="1">
      <alignment horizontal="right" vertical="center" indent="1" readingOrder="1"/>
    </xf>
    <xf numFmtId="0" fontId="6" fillId="0" borderId="1" xfId="1" applyFont="1" applyFill="1" applyBorder="1" applyAlignment="1">
      <alignment horizontal="right" vertical="center" indent="1" readingOrder="1"/>
    </xf>
    <xf numFmtId="0" fontId="28" fillId="0" borderId="0"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12" fillId="0" borderId="4" xfId="1" applyFont="1" applyFill="1" applyBorder="1" applyAlignment="1">
      <alignment horizontal="center" vertical="center"/>
    </xf>
    <xf numFmtId="0" fontId="11" fillId="0" borderId="3" xfId="1" applyFont="1" applyFill="1" applyBorder="1" applyAlignment="1">
      <alignment horizontal="right" vertical="center"/>
    </xf>
    <xf numFmtId="0" fontId="13" fillId="0" borderId="3" xfId="1" applyFont="1" applyFill="1" applyBorder="1" applyAlignment="1">
      <alignment horizontal="left" vertical="center"/>
    </xf>
    <xf numFmtId="0" fontId="11" fillId="0" borderId="6" xfId="1" applyFont="1" applyFill="1" applyBorder="1" applyAlignment="1">
      <alignment horizontal="right" vertical="center" readingOrder="1"/>
    </xf>
    <xf numFmtId="0" fontId="11" fillId="0" borderId="7" xfId="1" applyFont="1" applyFill="1" applyBorder="1" applyAlignment="1">
      <alignment horizontal="right" vertical="center" readingOrder="1"/>
    </xf>
    <xf numFmtId="0" fontId="6" fillId="0" borderId="7" xfId="1" applyFont="1" applyBorder="1" applyAlignment="1">
      <alignment horizontal="left" vertical="center" wrapText="1"/>
    </xf>
    <xf numFmtId="0" fontId="5" fillId="0" borderId="1" xfId="1" applyFont="1" applyFill="1" applyBorder="1" applyAlignment="1">
      <alignment vertical="center" wrapText="1"/>
    </xf>
    <xf numFmtId="0" fontId="5" fillId="0" borderId="6" xfId="1" applyFont="1" applyFill="1" applyBorder="1" applyAlignment="1">
      <alignment horizontal="center" vertical="center" wrapText="1"/>
    </xf>
    <xf numFmtId="0" fontId="5" fillId="0" borderId="5" xfId="1" applyFont="1" applyFill="1" applyBorder="1" applyAlignment="1">
      <alignment horizontal="right" vertical="center" indent="1" readingOrder="1"/>
    </xf>
    <xf numFmtId="0" fontId="5" fillId="0" borderId="5" xfId="1" applyFont="1" applyBorder="1" applyAlignment="1">
      <alignment horizontal="left" vertical="center" wrapText="1"/>
    </xf>
    <xf numFmtId="0" fontId="5" fillId="0" borderId="7" xfId="1" applyFont="1" applyFill="1" applyBorder="1" applyAlignment="1">
      <alignment horizontal="right" vertical="center"/>
    </xf>
    <xf numFmtId="0" fontId="5" fillId="0" borderId="7" xfId="1" applyFont="1" applyFill="1" applyBorder="1" applyAlignment="1">
      <alignment horizontal="right" vertical="center" indent="1" readingOrder="1"/>
    </xf>
    <xf numFmtId="0" fontId="5" fillId="0" borderId="7" xfId="1" applyFont="1" applyBorder="1" applyAlignment="1">
      <alignment horizontal="left" vertical="center" wrapText="1"/>
    </xf>
    <xf numFmtId="0" fontId="5" fillId="0" borderId="1" xfId="1" applyFont="1" applyFill="1" applyBorder="1" applyAlignment="1">
      <alignment horizontal="right" vertical="center" indent="1" readingOrder="1"/>
    </xf>
    <xf numFmtId="0" fontId="5" fillId="0" borderId="1" xfId="1" applyFont="1" applyFill="1" applyBorder="1" applyAlignment="1">
      <alignment horizontal="left" vertical="center" wrapText="1"/>
    </xf>
    <xf numFmtId="0" fontId="11" fillId="0" borderId="1" xfId="1" applyFont="1" applyBorder="1" applyAlignment="1">
      <alignment vertical="center" wrapText="1"/>
    </xf>
    <xf numFmtId="0" fontId="4" fillId="0" borderId="0" xfId="1" applyBorder="1" applyAlignment="1">
      <alignment horizontal="center" vertical="center"/>
    </xf>
    <xf numFmtId="0" fontId="12" fillId="0" borderId="23" xfId="1" applyFont="1" applyFill="1" applyBorder="1" applyAlignment="1">
      <alignment horizontal="center" vertical="center" wrapText="1"/>
    </xf>
    <xf numFmtId="0" fontId="4" fillId="0" borderId="22" xfId="1" applyBorder="1" applyAlignment="1">
      <alignment horizontal="center" vertical="center"/>
    </xf>
    <xf numFmtId="0" fontId="6" fillId="0" borderId="5" xfId="1" applyFont="1" applyFill="1" applyBorder="1" applyAlignment="1">
      <alignment horizontal="left" vertical="center"/>
    </xf>
    <xf numFmtId="0" fontId="6" fillId="0" borderId="6" xfId="1" applyFont="1" applyFill="1" applyBorder="1" applyAlignment="1">
      <alignment horizontal="right" vertical="center" indent="1"/>
    </xf>
    <xf numFmtId="0" fontId="6" fillId="0" borderId="3" xfId="1" applyFont="1" applyFill="1" applyBorder="1" applyAlignment="1">
      <alignment horizontal="right" vertical="center" indent="1"/>
    </xf>
    <xf numFmtId="0" fontId="4" fillId="0" borderId="3" xfId="1" applyBorder="1" applyAlignment="1">
      <alignment horizontal="center" vertical="center"/>
    </xf>
    <xf numFmtId="0" fontId="4" fillId="0" borderId="6" xfId="1" applyBorder="1" applyAlignment="1">
      <alignment horizontal="center" vertical="center"/>
    </xf>
    <xf numFmtId="0" fontId="6" fillId="0" borderId="7" xfId="1" applyFont="1" applyFill="1" applyBorder="1" applyAlignment="1">
      <alignment horizontal="right" vertical="center" indent="1"/>
    </xf>
    <xf numFmtId="0" fontId="4" fillId="0" borderId="7" xfId="1" applyBorder="1" applyAlignment="1">
      <alignment horizontal="center" vertical="center"/>
    </xf>
    <xf numFmtId="0" fontId="4" fillId="0" borderId="0" xfId="1" applyFill="1"/>
    <xf numFmtId="0" fontId="30" fillId="0" borderId="0" xfId="1" applyFont="1" applyFill="1" applyBorder="1" applyAlignment="1">
      <alignment horizontal="center" readingOrder="2"/>
    </xf>
    <xf numFmtId="0" fontId="6" fillId="0" borderId="0" xfId="1" applyFont="1" applyFill="1" applyBorder="1" applyAlignment="1">
      <alignment horizontal="left" vertical="center" readingOrder="2"/>
    </xf>
    <xf numFmtId="0" fontId="11" fillId="0" borderId="3" xfId="1" applyFont="1" applyFill="1" applyBorder="1" applyAlignment="1">
      <alignment horizontal="right" vertical="center" readingOrder="1"/>
    </xf>
    <xf numFmtId="0" fontId="31" fillId="0" borderId="0" xfId="1" applyFont="1" applyAlignment="1">
      <alignment vertical="center"/>
    </xf>
    <xf numFmtId="0" fontId="11" fillId="0" borderId="6" xfId="1" applyFont="1" applyFill="1" applyBorder="1" applyAlignment="1">
      <alignment horizontal="right" vertical="center" wrapText="1" readingOrder="2"/>
    </xf>
    <xf numFmtId="0" fontId="6" fillId="0" borderId="6" xfId="1" applyFont="1" applyFill="1" applyBorder="1" applyAlignment="1">
      <alignment vertical="center" wrapText="1"/>
    </xf>
    <xf numFmtId="0" fontId="6" fillId="0" borderId="6" xfId="1" applyFont="1" applyFill="1" applyBorder="1" applyAlignment="1">
      <alignment vertical="center"/>
    </xf>
    <xf numFmtId="0" fontId="6" fillId="3" borderId="6" xfId="1" applyFont="1" applyFill="1" applyBorder="1" applyAlignment="1">
      <alignment vertical="center"/>
    </xf>
    <xf numFmtId="0" fontId="11" fillId="0" borderId="9" xfId="1" applyFont="1" applyFill="1" applyBorder="1" applyAlignment="1">
      <alignment horizontal="right" vertical="center" wrapText="1" readingOrder="2"/>
    </xf>
    <xf numFmtId="0" fontId="11" fillId="0" borderId="8" xfId="1" applyFont="1" applyFill="1" applyBorder="1" applyAlignment="1">
      <alignment horizontal="right" vertical="center" readingOrder="2"/>
    </xf>
    <xf numFmtId="0" fontId="31" fillId="0" borderId="0" xfId="1" applyFont="1" applyAlignment="1">
      <alignment horizontal="left" vertical="center"/>
    </xf>
    <xf numFmtId="0" fontId="10" fillId="0" borderId="2" xfId="1" applyFont="1" applyBorder="1" applyAlignment="1">
      <alignment readingOrder="1"/>
    </xf>
    <xf numFmtId="0" fontId="4" fillId="0" borderId="0" xfId="1" applyBorder="1"/>
    <xf numFmtId="0" fontId="6" fillId="0" borderId="25" xfId="1" applyFont="1" applyFill="1" applyBorder="1" applyAlignment="1">
      <alignment horizontal="right" vertical="center" indent="1" readingOrder="1"/>
    </xf>
    <xf numFmtId="0" fontId="6" fillId="0" borderId="0" xfId="1" applyFont="1" applyFill="1" applyBorder="1" applyAlignment="1">
      <alignment horizontal="right" vertical="center" indent="1" readingOrder="1"/>
    </xf>
    <xf numFmtId="0" fontId="6" fillId="3" borderId="5" xfId="1" applyFont="1" applyFill="1" applyBorder="1" applyAlignment="1">
      <alignment horizontal="center" vertical="center" readingOrder="1"/>
    </xf>
    <xf numFmtId="0" fontId="6" fillId="3" borderId="9" xfId="1" applyFont="1" applyFill="1" applyBorder="1" applyAlignment="1">
      <alignment horizontal="center" vertical="center" readingOrder="1"/>
    </xf>
    <xf numFmtId="0" fontId="6" fillId="3" borderId="1" xfId="1" applyFont="1" applyFill="1" applyBorder="1" applyAlignment="1">
      <alignment horizontal="right" vertical="center" indent="1"/>
    </xf>
    <xf numFmtId="0" fontId="4" fillId="3" borderId="0" xfId="1" applyFill="1"/>
    <xf numFmtId="0" fontId="9" fillId="3" borderId="0" xfId="1" applyFont="1" applyFill="1" applyBorder="1" applyAlignment="1">
      <alignment vertical="center" readingOrder="2"/>
    </xf>
    <xf numFmtId="0" fontId="28" fillId="0" borderId="0" xfId="1" applyFont="1" applyAlignment="1">
      <alignment horizontal="center" vertical="center" readingOrder="2"/>
    </xf>
    <xf numFmtId="0" fontId="4" fillId="0" borderId="30" xfId="1" applyBorder="1"/>
    <xf numFmtId="0" fontId="5" fillId="3" borderId="6" xfId="1" applyFont="1" applyFill="1" applyBorder="1" applyAlignment="1">
      <alignment horizontal="right" vertical="center" wrapText="1" readingOrder="2"/>
    </xf>
    <xf numFmtId="0" fontId="4" fillId="0" borderId="0" xfId="1" applyFill="1" applyBorder="1"/>
    <xf numFmtId="0" fontId="4" fillId="0" borderId="0" xfId="1" applyBorder="1" applyAlignment="1">
      <alignment horizontal="center"/>
    </xf>
    <xf numFmtId="0" fontId="0" fillId="0" borderId="0" xfId="0" applyFill="1"/>
    <xf numFmtId="0" fontId="30" fillId="0" borderId="0" xfId="0" applyFont="1" applyFill="1" applyBorder="1" applyAlignment="1">
      <alignment horizontal="center" readingOrder="2"/>
    </xf>
    <xf numFmtId="0" fontId="31" fillId="0" borderId="0" xfId="0" applyFont="1" applyAlignment="1">
      <alignment vertical="center"/>
    </xf>
    <xf numFmtId="0" fontId="6" fillId="0" borderId="6" xfId="0" applyFont="1" applyFill="1" applyBorder="1" applyAlignment="1">
      <alignment vertical="center" wrapText="1"/>
    </xf>
    <xf numFmtId="0" fontId="6" fillId="0" borderId="6" xfId="0" applyFont="1" applyFill="1" applyBorder="1" applyAlignment="1">
      <alignment vertical="center"/>
    </xf>
    <xf numFmtId="0" fontId="7" fillId="0" borderId="9" xfId="0" applyFont="1" applyBorder="1" applyAlignment="1">
      <alignment horizontal="left" vertical="center" wrapText="1"/>
    </xf>
    <xf numFmtId="0" fontId="0" fillId="0" borderId="0" xfId="0" applyAlignment="1">
      <alignment horizontal="center" vertical="center"/>
    </xf>
    <xf numFmtId="0" fontId="6" fillId="0" borderId="1" xfId="0" applyFont="1" applyBorder="1" applyAlignment="1">
      <alignment vertical="center"/>
    </xf>
    <xf numFmtId="0" fontId="6" fillId="0" borderId="1" xfId="0" applyFont="1" applyFill="1" applyBorder="1" applyAlignment="1">
      <alignment horizontal="right" vertical="center" indent="1"/>
    </xf>
    <xf numFmtId="0" fontId="4" fillId="0" borderId="0" xfId="2"/>
    <xf numFmtId="0" fontId="21" fillId="0" borderId="0" xfId="0" applyFont="1"/>
    <xf numFmtId="0" fontId="0" fillId="0" borderId="0" xfId="0" applyBorder="1"/>
    <xf numFmtId="0" fontId="11" fillId="0" borderId="9" xfId="0" applyFont="1" applyFill="1" applyBorder="1" applyAlignment="1">
      <alignment horizontal="right" vertical="center"/>
    </xf>
    <xf numFmtId="0" fontId="0" fillId="0" borderId="0" xfId="0" applyAlignment="1">
      <alignment horizontal="center"/>
    </xf>
    <xf numFmtId="0" fontId="6" fillId="0" borderId="0" xfId="0" applyFont="1" applyAlignment="1">
      <alignment horizontal="left" vertical="center"/>
    </xf>
    <xf numFmtId="0" fontId="4" fillId="0" borderId="0" xfId="0" applyFont="1"/>
    <xf numFmtId="0" fontId="0" fillId="3" borderId="0" xfId="0" applyFill="1"/>
    <xf numFmtId="0" fontId="6" fillId="0" borderId="1" xfId="0" applyFont="1" applyFill="1" applyBorder="1" applyAlignment="1">
      <alignment horizontal="right" vertical="center" indent="1" readingOrder="1"/>
    </xf>
    <xf numFmtId="0" fontId="0" fillId="0" borderId="0" xfId="0" applyAlignment="1">
      <alignment wrapText="1"/>
    </xf>
    <xf numFmtId="0" fontId="11" fillId="0" borderId="1" xfId="0" applyFont="1" applyFill="1" applyBorder="1" applyAlignment="1">
      <alignment horizontal="right" vertical="center"/>
    </xf>
    <xf numFmtId="0" fontId="11" fillId="0" borderId="6" xfId="0" applyFont="1" applyFill="1" applyBorder="1" applyAlignment="1">
      <alignment horizontal="right" vertical="center"/>
    </xf>
    <xf numFmtId="0" fontId="11" fillId="0" borderId="6" xfId="0" applyFont="1" applyFill="1" applyBorder="1" applyAlignment="1">
      <alignment horizontal="right" vertical="center" readingOrder="2"/>
    </xf>
    <xf numFmtId="0" fontId="6" fillId="3" borderId="6" xfId="0" applyFont="1" applyFill="1" applyBorder="1" applyAlignment="1">
      <alignment vertical="center"/>
    </xf>
    <xf numFmtId="0" fontId="31" fillId="0" borderId="0" xfId="0" applyFont="1" applyAlignment="1">
      <alignment horizontal="left" vertical="center"/>
    </xf>
    <xf numFmtId="0" fontId="6" fillId="0" borderId="0" xfId="0" applyFont="1" applyAlignment="1">
      <alignment vertical="center" wrapText="1"/>
    </xf>
    <xf numFmtId="0" fontId="6" fillId="0" borderId="1" xfId="0" applyFont="1" applyFill="1" applyBorder="1" applyAlignment="1">
      <alignment horizontal="center" vertical="center"/>
    </xf>
    <xf numFmtId="0" fontId="28" fillId="0" borderId="0" xfId="0" applyFont="1" applyBorder="1" applyAlignment="1">
      <alignment horizontal="right"/>
    </xf>
    <xf numFmtId="0" fontId="6" fillId="0" borderId="1" xfId="0" applyFont="1" applyBorder="1" applyAlignment="1"/>
    <xf numFmtId="0" fontId="11" fillId="0" borderId="3" xfId="0" applyFont="1" applyFill="1" applyBorder="1" applyAlignment="1">
      <alignment horizontal="center" vertical="center" wrapText="1"/>
    </xf>
    <xf numFmtId="0" fontId="11" fillId="0" borderId="31" xfId="0" applyFont="1" applyBorder="1" applyAlignment="1">
      <alignment horizontal="right" vertical="center"/>
    </xf>
    <xf numFmtId="0" fontId="6" fillId="0" borderId="32" xfId="0" applyFont="1" applyBorder="1" applyAlignment="1">
      <alignment horizontal="center" vertical="center" readingOrder="1"/>
    </xf>
    <xf numFmtId="0" fontId="6" fillId="0" borderId="32" xfId="0" applyFont="1" applyBorder="1" applyAlignment="1">
      <alignment horizontal="left" vertical="center"/>
    </xf>
    <xf numFmtId="0" fontId="11" fillId="0" borderId="23" xfId="0" applyFont="1" applyBorder="1" applyAlignment="1">
      <alignment horizontal="right" vertical="center"/>
    </xf>
    <xf numFmtId="0" fontId="6" fillId="0" borderId="23" xfId="0" applyFont="1" applyBorder="1" applyAlignment="1">
      <alignment horizontal="center" vertical="center" readingOrder="1"/>
    </xf>
    <xf numFmtId="0" fontId="6" fillId="0" borderId="23" xfId="0" applyFont="1" applyBorder="1" applyAlignment="1">
      <alignment horizontal="left" vertical="center"/>
    </xf>
    <xf numFmtId="0" fontId="6" fillId="0" borderId="1" xfId="0" applyFont="1" applyFill="1" applyBorder="1" applyAlignment="1">
      <alignment horizontal="center" vertical="center" readingOrder="1"/>
    </xf>
    <xf numFmtId="0" fontId="6" fillId="0" borderId="1" xfId="0" applyFont="1" applyFill="1" applyBorder="1" applyAlignment="1">
      <alignment horizontal="left" vertical="center"/>
    </xf>
    <xf numFmtId="0" fontId="6" fillId="0" borderId="0" xfId="0" applyFont="1"/>
    <xf numFmtId="0" fontId="6" fillId="0" borderId="6" xfId="0" applyFont="1" applyBorder="1" applyAlignment="1">
      <alignment horizontal="left" vertical="center"/>
    </xf>
    <xf numFmtId="0" fontId="11" fillId="0" borderId="8" xfId="0" applyFont="1" applyFill="1" applyBorder="1" applyAlignment="1">
      <alignment horizontal="righ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0" fillId="0" borderId="0" xfId="0" applyAlignment="1">
      <alignment vertical="center"/>
    </xf>
    <xf numFmtId="0" fontId="5" fillId="0" borderId="23" xfId="0" applyFont="1" applyBorder="1" applyAlignment="1">
      <alignment horizontal="right" vertical="center"/>
    </xf>
    <xf numFmtId="0" fontId="6" fillId="0" borderId="23" xfId="0" applyFont="1" applyBorder="1" applyAlignment="1">
      <alignment horizontal="left" vertical="center" wrapText="1"/>
    </xf>
    <xf numFmtId="0" fontId="5" fillId="0" borderId="1" xfId="0" applyFont="1" applyFill="1" applyBorder="1" applyAlignment="1">
      <alignment horizontal="right" vertical="center"/>
    </xf>
    <xf numFmtId="0" fontId="6" fillId="0" borderId="24" xfId="0" applyFont="1" applyFill="1" applyBorder="1" applyAlignment="1">
      <alignment horizontal="center" vertical="center" readingOrder="1"/>
    </xf>
    <xf numFmtId="0" fontId="6" fillId="0" borderId="24" xfId="0" applyFont="1" applyFill="1" applyBorder="1" applyAlignment="1">
      <alignment horizontal="left" vertical="center" wrapText="1"/>
    </xf>
    <xf numFmtId="0" fontId="28" fillId="0" borderId="0" xfId="0" applyFont="1" applyBorder="1" applyAlignment="1">
      <alignment horizontal="center" vertical="center"/>
    </xf>
    <xf numFmtId="0" fontId="28" fillId="0" borderId="33"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Fill="1" applyBorder="1" applyAlignment="1">
      <alignment horizontal="right" vertical="center"/>
    </xf>
    <xf numFmtId="0" fontId="5" fillId="0" borderId="5" xfId="0" applyFont="1" applyBorder="1" applyAlignment="1">
      <alignment horizontal="left" vertical="center" wrapText="1"/>
    </xf>
    <xf numFmtId="0" fontId="5" fillId="0" borderId="7" xfId="0" applyFont="1" applyFill="1" applyBorder="1" applyAlignment="1">
      <alignment horizontal="right" vertical="center"/>
    </xf>
    <xf numFmtId="0" fontId="5" fillId="0" borderId="7"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Border="1" applyAlignment="1">
      <alignment vertical="center" wrapText="1"/>
    </xf>
    <xf numFmtId="0" fontId="6" fillId="0" borderId="1" xfId="0" applyFont="1" applyFill="1" applyBorder="1" applyAlignment="1">
      <alignment vertical="center" wrapText="1"/>
    </xf>
    <xf numFmtId="0" fontId="0" fillId="0" borderId="0" xfId="0" applyBorder="1" applyAlignment="1">
      <alignment horizontal="center" vertical="center"/>
    </xf>
    <xf numFmtId="0" fontId="14" fillId="0" borderId="0" xfId="0" applyFont="1" applyFill="1" applyBorder="1" applyAlignment="1">
      <alignment horizontal="center" vertical="center" readingOrder="1"/>
    </xf>
    <xf numFmtId="0" fontId="33" fillId="0" borderId="0" xfId="0" applyFont="1" applyAlignment="1">
      <alignment horizontal="center" vertical="center"/>
    </xf>
    <xf numFmtId="0" fontId="6" fillId="0" borderId="6" xfId="0" applyFont="1" applyFill="1" applyBorder="1" applyAlignment="1">
      <alignment horizontal="center" vertical="center" readingOrder="1"/>
    </xf>
    <xf numFmtId="0" fontId="6" fillId="0" borderId="23" xfId="0" applyFont="1" applyFill="1" applyBorder="1" applyAlignment="1">
      <alignment horizontal="center" vertical="center" readingOrder="1"/>
    </xf>
    <xf numFmtId="0" fontId="6" fillId="0" borderId="24" xfId="0" applyFont="1" applyFill="1" applyBorder="1" applyAlignment="1">
      <alignment horizontal="left" vertical="center" readingOrder="1"/>
    </xf>
    <xf numFmtId="0" fontId="11" fillId="0" borderId="9" xfId="1" applyFont="1" applyFill="1" applyBorder="1" applyAlignment="1">
      <alignment horizontal="left" vertical="center"/>
    </xf>
    <xf numFmtId="0" fontId="4" fillId="0" borderId="0" xfId="1" applyAlignment="1"/>
    <xf numFmtId="0" fontId="28" fillId="0" borderId="0" xfId="1" applyFont="1" applyBorder="1" applyAlignment="1">
      <alignment vertical="center"/>
    </xf>
    <xf numFmtId="0" fontId="19" fillId="0" borderId="0" xfId="1" applyFont="1" applyAlignment="1">
      <alignment horizontal="center" vertical="center"/>
    </xf>
    <xf numFmtId="0" fontId="6" fillId="0" borderId="1" xfId="1" applyFont="1" applyBorder="1" applyAlignment="1">
      <alignment horizontal="center" vertical="center"/>
    </xf>
    <xf numFmtId="0" fontId="12" fillId="0" borderId="1" xfId="1" applyFont="1" applyBorder="1" applyAlignment="1">
      <alignment vertical="center"/>
    </xf>
    <xf numFmtId="0" fontId="12" fillId="0" borderId="0" xfId="1" applyFont="1" applyBorder="1" applyAlignment="1">
      <alignment vertical="center"/>
    </xf>
    <xf numFmtId="0" fontId="19" fillId="0" borderId="0" xfId="1" applyFont="1"/>
    <xf numFmtId="0" fontId="11" fillId="3" borderId="5" xfId="1" applyFont="1" applyFill="1" applyBorder="1" applyAlignment="1">
      <alignment horizontal="right" vertical="center"/>
    </xf>
    <xf numFmtId="0" fontId="6" fillId="3" borderId="5" xfId="1" applyFont="1" applyFill="1" applyBorder="1" applyAlignment="1">
      <alignment vertical="center" readingOrder="1"/>
    </xf>
    <xf numFmtId="0" fontId="11" fillId="3" borderId="6" xfId="1" applyFont="1" applyFill="1" applyBorder="1" applyAlignment="1">
      <alignment horizontal="right" vertical="center"/>
    </xf>
    <xf numFmtId="0" fontId="6" fillId="3" borderId="6" xfId="1" applyFont="1" applyFill="1" applyBorder="1" applyAlignment="1">
      <alignment vertical="center" readingOrder="1"/>
    </xf>
    <xf numFmtId="0" fontId="11" fillId="3" borderId="8" xfId="1" applyFont="1" applyFill="1" applyBorder="1" applyAlignment="1">
      <alignment horizontal="right" vertical="center"/>
    </xf>
    <xf numFmtId="0" fontId="6" fillId="3" borderId="7" xfId="1" applyFont="1" applyFill="1" applyBorder="1" applyAlignment="1">
      <alignment horizontal="center" vertical="center" readingOrder="1"/>
    </xf>
    <xf numFmtId="0" fontId="6" fillId="3" borderId="1" xfId="1" applyFont="1" applyFill="1" applyBorder="1" applyAlignment="1">
      <alignment horizontal="center" vertical="center" readingOrder="1"/>
    </xf>
    <xf numFmtId="0" fontId="4" fillId="0" borderId="0" xfId="1" applyFont="1" applyAlignment="1">
      <alignment horizontal="center" vertical="center"/>
    </xf>
    <xf numFmtId="0" fontId="6" fillId="0" borderId="0" xfId="1" applyFont="1" applyBorder="1" applyAlignment="1">
      <alignment vertical="center"/>
    </xf>
    <xf numFmtId="0" fontId="11" fillId="0" borderId="0" xfId="1" applyFont="1" applyBorder="1" applyAlignment="1">
      <alignment vertical="center"/>
    </xf>
    <xf numFmtId="0" fontId="4" fillId="0" borderId="0" xfId="1" applyFont="1" applyAlignment="1">
      <alignment horizontal="left"/>
    </xf>
    <xf numFmtId="0" fontId="5" fillId="0" borderId="6" xfId="1" applyFont="1" applyBorder="1" applyAlignment="1">
      <alignment horizontal="right" vertical="center" wrapText="1"/>
    </xf>
    <xf numFmtId="0" fontId="6" fillId="0" borderId="6" xfId="1" applyFont="1" applyBorder="1" applyAlignment="1">
      <alignment horizontal="left" vertical="center" wrapText="1" readingOrder="1"/>
    </xf>
    <xf numFmtId="0" fontId="33" fillId="0" borderId="0" xfId="1" applyFont="1"/>
    <xf numFmtId="0" fontId="5" fillId="0" borderId="6" xfId="1" applyFont="1" applyBorder="1" applyAlignment="1">
      <alignment horizontal="right" vertical="center"/>
    </xf>
    <xf numFmtId="0" fontId="6" fillId="0" borderId="6" xfId="1" applyFont="1" applyBorder="1" applyAlignment="1">
      <alignment horizontal="left" vertical="center" readingOrder="1"/>
    </xf>
    <xf numFmtId="0" fontId="5" fillId="0" borderId="6" xfId="1" applyFont="1" applyFill="1" applyBorder="1" applyAlignment="1">
      <alignment horizontal="right" vertical="center" wrapText="1"/>
    </xf>
    <xf numFmtId="0" fontId="5" fillId="0" borderId="7" xfId="1" applyFont="1" applyFill="1" applyBorder="1" applyAlignment="1">
      <alignment horizontal="right" vertical="center" wrapText="1"/>
    </xf>
    <xf numFmtId="0" fontId="6" fillId="0" borderId="0" xfId="1" applyFont="1" applyBorder="1" applyAlignment="1">
      <alignment horizontal="left" vertical="center" wrapText="1" readingOrder="1"/>
    </xf>
    <xf numFmtId="0" fontId="4" fillId="0" borderId="0" xfId="1" applyFont="1" applyAlignment="1"/>
    <xf numFmtId="0" fontId="6" fillId="0" borderId="1" xfId="1" applyFont="1" applyFill="1" applyBorder="1" applyAlignment="1">
      <alignment horizontal="left" vertical="center"/>
    </xf>
    <xf numFmtId="0" fontId="6" fillId="0" borderId="34" xfId="1" applyFont="1" applyBorder="1" applyAlignment="1">
      <alignment horizontal="center" vertical="center"/>
    </xf>
    <xf numFmtId="0" fontId="6" fillId="0" borderId="0" xfId="1" applyFont="1" applyBorder="1" applyAlignment="1">
      <alignment horizontal="right" vertical="center" indent="8"/>
    </xf>
    <xf numFmtId="0" fontId="12" fillId="0" borderId="1" xfId="1" applyFont="1" applyBorder="1" applyAlignment="1">
      <alignment vertical="center" wrapText="1"/>
    </xf>
    <xf numFmtId="0" fontId="6" fillId="0" borderId="3" xfId="1" applyFont="1" applyFill="1" applyBorder="1" applyAlignment="1">
      <alignment horizontal="center" vertical="center"/>
    </xf>
    <xf numFmtId="0" fontId="9" fillId="0" borderId="0" xfId="1" applyFont="1" applyBorder="1" applyAlignment="1">
      <alignment horizontal="center" vertical="center"/>
    </xf>
    <xf numFmtId="0" fontId="6" fillId="0" borderId="0" xfId="1" applyFont="1" applyBorder="1" applyAlignment="1">
      <alignment horizontal="center" vertical="center"/>
    </xf>
    <xf numFmtId="0" fontId="11" fillId="0" borderId="2"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4"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2" xfId="1" applyFont="1" applyFill="1" applyBorder="1" applyAlignment="1">
      <alignment horizontal="center" vertical="center"/>
    </xf>
    <xf numFmtId="0" fontId="11" fillId="0" borderId="22" xfId="1" applyFont="1" applyFill="1" applyBorder="1" applyAlignment="1">
      <alignment horizontal="center" vertical="center" wrapText="1"/>
    </xf>
    <xf numFmtId="0" fontId="11" fillId="0" borderId="3" xfId="1" applyFont="1" applyFill="1" applyBorder="1" applyAlignment="1">
      <alignment horizontal="right" vertical="center"/>
    </xf>
    <xf numFmtId="0" fontId="11" fillId="0" borderId="6" xfId="1" applyFont="1" applyFill="1" applyBorder="1" applyAlignment="1">
      <alignment horizontal="right" vertical="center"/>
    </xf>
    <xf numFmtId="0" fontId="5" fillId="0" borderId="3" xfId="1" applyFont="1" applyFill="1" applyBorder="1" applyAlignment="1">
      <alignment horizontal="center" vertical="center"/>
    </xf>
    <xf numFmtId="0" fontId="6" fillId="3" borderId="0" xfId="1" applyFont="1" applyFill="1" applyBorder="1" applyAlignment="1">
      <alignment horizontal="center" vertical="center" readingOrder="1"/>
    </xf>
    <xf numFmtId="0" fontId="6" fillId="0" borderId="1" xfId="1" applyFont="1" applyBorder="1" applyAlignment="1">
      <alignment horizontal="left" vertical="center"/>
    </xf>
    <xf numFmtId="0" fontId="5" fillId="0" borderId="6" xfId="1" applyFont="1" applyFill="1" applyBorder="1" applyAlignment="1">
      <alignment horizontal="right" vertical="center"/>
    </xf>
    <xf numFmtId="0" fontId="5" fillId="0" borderId="30" xfId="1" applyFont="1" applyFill="1" applyBorder="1" applyAlignment="1">
      <alignment horizontal="center" vertical="center"/>
    </xf>
    <xf numFmtId="0" fontId="6" fillId="0" borderId="37" xfId="1" applyFont="1" applyFill="1" applyBorder="1" applyAlignment="1">
      <alignment horizontal="center" vertical="center" wrapText="1"/>
    </xf>
    <xf numFmtId="0" fontId="6" fillId="0" borderId="38" xfId="1" applyNumberFormat="1" applyFont="1" applyFill="1" applyBorder="1" applyAlignment="1">
      <alignment horizontal="center" vertical="center"/>
    </xf>
    <xf numFmtId="0" fontId="6" fillId="0" borderId="39" xfId="1" applyNumberFormat="1" applyFont="1" applyFill="1" applyBorder="1" applyAlignment="1">
      <alignment horizontal="center" vertical="center"/>
    </xf>
    <xf numFmtId="0" fontId="6" fillId="0" borderId="40" xfId="1" applyNumberFormat="1" applyFont="1" applyFill="1" applyBorder="1" applyAlignment="1">
      <alignment horizontal="center" vertical="center"/>
    </xf>
    <xf numFmtId="0" fontId="6" fillId="0" borderId="41" xfId="1" applyNumberFormat="1" applyFont="1" applyFill="1" applyBorder="1" applyAlignment="1">
      <alignment horizontal="center" vertical="center"/>
    </xf>
    <xf numFmtId="0" fontId="6" fillId="0" borderId="30" xfId="1" applyNumberFormat="1" applyFont="1" applyFill="1" applyBorder="1" applyAlignment="1">
      <alignment horizontal="center" vertical="center"/>
    </xf>
    <xf numFmtId="0" fontId="6" fillId="0" borderId="37" xfId="1" applyNumberFormat="1" applyFont="1" applyFill="1" applyBorder="1" applyAlignment="1">
      <alignment horizontal="center" vertical="center"/>
    </xf>
    <xf numFmtId="0" fontId="6" fillId="0" borderId="42" xfId="1" applyNumberFormat="1" applyFont="1" applyFill="1" applyBorder="1" applyAlignment="1">
      <alignment horizontal="center" vertical="center"/>
    </xf>
    <xf numFmtId="0" fontId="6" fillId="0" borderId="43" xfId="1" applyNumberFormat="1" applyFont="1" applyFill="1" applyBorder="1" applyAlignment="1">
      <alignment horizontal="center" vertical="center"/>
    </xf>
    <xf numFmtId="0" fontId="7" fillId="0" borderId="9" xfId="1" applyFont="1" applyBorder="1" applyAlignment="1">
      <alignment vertical="center" wrapText="1"/>
    </xf>
    <xf numFmtId="0" fontId="7" fillId="0" borderId="5" xfId="1" applyFont="1" applyBorder="1" applyAlignment="1">
      <alignment vertical="center" wrapText="1"/>
    </xf>
    <xf numFmtId="0" fontId="6" fillId="0" borderId="6" xfId="1" applyFont="1" applyBorder="1" applyAlignment="1">
      <alignment vertical="center" wrapText="1"/>
    </xf>
    <xf numFmtId="0" fontId="7" fillId="0" borderId="0" xfId="1" applyFont="1" applyBorder="1" applyAlignment="1">
      <alignment vertical="center" wrapText="1"/>
    </xf>
    <xf numFmtId="0" fontId="6" fillId="0" borderId="44" xfId="1" applyNumberFormat="1" applyFont="1" applyFill="1" applyBorder="1" applyAlignment="1">
      <alignment horizontal="center" vertical="center"/>
    </xf>
    <xf numFmtId="0" fontId="6" fillId="0" borderId="5" xfId="1" applyNumberFormat="1" applyFont="1" applyFill="1" applyBorder="1" applyAlignment="1">
      <alignment horizontal="left" vertical="center"/>
    </xf>
    <xf numFmtId="0" fontId="6" fillId="0" borderId="6" xfId="1" applyNumberFormat="1" applyFont="1" applyFill="1" applyBorder="1" applyAlignment="1">
      <alignment horizontal="left" vertical="center"/>
    </xf>
    <xf numFmtId="0" fontId="6" fillId="0" borderId="0" xfId="1" applyNumberFormat="1" applyFont="1" applyFill="1" applyBorder="1" applyAlignment="1">
      <alignment horizontal="left" vertical="center"/>
    </xf>
    <xf numFmtId="0" fontId="6" fillId="0" borderId="9" xfId="1" applyNumberFormat="1" applyFont="1" applyFill="1" applyBorder="1" applyAlignment="1">
      <alignment horizontal="left" vertical="center"/>
    </xf>
    <xf numFmtId="0" fontId="6" fillId="0" borderId="0" xfId="0" applyFont="1" applyFill="1" applyBorder="1" applyAlignment="1">
      <alignment horizontal="right" vertical="center" readingOrder="2"/>
    </xf>
    <xf numFmtId="0" fontId="6" fillId="0" borderId="6" xfId="0" applyFont="1" applyFill="1" applyBorder="1" applyAlignment="1">
      <alignment horizontal="right" vertical="center" readingOrder="2"/>
    </xf>
    <xf numFmtId="0" fontId="6" fillId="0" borderId="6" xfId="0" applyFont="1" applyFill="1" applyBorder="1" applyAlignment="1">
      <alignment horizontal="right" vertical="center" wrapText="1" readingOrder="2"/>
    </xf>
    <xf numFmtId="0" fontId="6" fillId="0" borderId="23" xfId="0" applyFont="1" applyFill="1" applyBorder="1" applyAlignment="1">
      <alignment horizontal="right" vertical="center" wrapText="1" readingOrder="2"/>
    </xf>
    <xf numFmtId="0" fontId="6" fillId="0" borderId="1" xfId="0" applyFont="1" applyFill="1" applyBorder="1" applyAlignment="1">
      <alignment horizontal="right" vertical="center" wrapText="1" readingOrder="2"/>
    </xf>
    <xf numFmtId="0" fontId="5" fillId="0" borderId="6" xfId="1" applyFont="1" applyFill="1" applyBorder="1" applyAlignment="1">
      <alignment horizontal="right"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11" fillId="0" borderId="9" xfId="1" applyFont="1" applyFill="1" applyBorder="1" applyAlignment="1">
      <alignment horizontal="right" vertical="center"/>
    </xf>
    <xf numFmtId="0" fontId="6" fillId="0" borderId="1" xfId="0" applyFont="1" applyFill="1" applyBorder="1" applyAlignment="1">
      <alignment horizontal="center" vertical="center" wrapText="1" readingOrder="2"/>
    </xf>
    <xf numFmtId="0" fontId="6" fillId="0" borderId="16" xfId="1" applyFont="1" applyFill="1" applyBorder="1" applyAlignment="1">
      <alignment horizontal="right" vertical="center" indent="1" readingOrder="1"/>
    </xf>
    <xf numFmtId="0" fontId="6" fillId="0" borderId="15" xfId="1" applyFont="1" applyFill="1" applyBorder="1" applyAlignment="1">
      <alignment horizontal="right" vertical="center" indent="1" readingOrder="1"/>
    </xf>
    <xf numFmtId="0" fontId="6" fillId="0" borderId="47" xfId="1" applyFont="1" applyFill="1" applyBorder="1" applyAlignment="1">
      <alignment horizontal="right" vertical="center" indent="1"/>
    </xf>
    <xf numFmtId="0" fontId="6" fillId="3" borderId="6" xfId="1" applyFont="1" applyFill="1" applyBorder="1" applyAlignment="1">
      <alignment horizontal="right" vertical="center"/>
    </xf>
    <xf numFmtId="0" fontId="6" fillId="0" borderId="8" xfId="0" applyFont="1" applyFill="1" applyBorder="1" applyAlignment="1">
      <alignment horizontal="center" vertical="center" readingOrder="1"/>
    </xf>
    <xf numFmtId="0" fontId="6" fillId="0" borderId="0" xfId="2" applyFont="1" applyFill="1" applyBorder="1" applyAlignment="1">
      <alignment horizontal="center" vertical="center"/>
    </xf>
    <xf numFmtId="0" fontId="7" fillId="0" borderId="1" xfId="0" applyFont="1" applyBorder="1" applyAlignment="1">
      <alignment horizontal="left" vertical="center" wrapText="1"/>
    </xf>
    <xf numFmtId="0" fontId="6" fillId="3" borderId="3" xfId="0" applyFont="1" applyFill="1" applyBorder="1" applyAlignment="1">
      <alignment horizontal="right" vertical="center" indent="1"/>
    </xf>
    <xf numFmtId="0" fontId="6" fillId="3" borderId="3" xfId="0" applyFont="1" applyFill="1" applyBorder="1" applyAlignment="1">
      <alignment horizontal="left" vertical="center" wrapText="1"/>
    </xf>
    <xf numFmtId="0" fontId="6" fillId="3" borderId="6" xfId="0" applyFont="1" applyFill="1" applyBorder="1" applyAlignment="1">
      <alignment horizontal="right" vertical="center" indent="1"/>
    </xf>
    <xf numFmtId="0" fontId="6" fillId="3" borderId="6" xfId="0" applyFont="1" applyFill="1" applyBorder="1" applyAlignment="1">
      <alignment horizontal="left" vertical="center" wrapText="1"/>
    </xf>
    <xf numFmtId="0" fontId="13" fillId="3" borderId="3" xfId="0" applyFont="1" applyFill="1" applyBorder="1" applyAlignment="1">
      <alignment horizontal="left" vertical="center"/>
    </xf>
    <xf numFmtId="0" fontId="6" fillId="3" borderId="7" xfId="0" applyFont="1" applyFill="1" applyBorder="1" applyAlignment="1">
      <alignment horizontal="right" vertical="center" indent="1"/>
    </xf>
    <xf numFmtId="0" fontId="6" fillId="3" borderId="7" xfId="0" applyFont="1" applyFill="1" applyBorder="1" applyAlignment="1">
      <alignment horizontal="left" vertical="center" wrapText="1"/>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9" xfId="0" applyFont="1" applyFill="1" applyBorder="1" applyAlignment="1">
      <alignment horizontal="center" vertical="center"/>
    </xf>
    <xf numFmtId="0" fontId="5" fillId="3" borderId="3" xfId="0" applyFont="1" applyFill="1" applyBorder="1" applyAlignment="1">
      <alignment vertical="center"/>
    </xf>
    <xf numFmtId="0" fontId="5" fillId="3" borderId="6" xfId="0" applyFont="1" applyFill="1" applyBorder="1" applyAlignment="1">
      <alignment vertical="center"/>
    </xf>
    <xf numFmtId="0" fontId="5" fillId="3" borderId="3" xfId="0" applyFont="1" applyFill="1" applyBorder="1" applyAlignment="1">
      <alignment horizontal="left" vertical="center"/>
    </xf>
    <xf numFmtId="0" fontId="5" fillId="3" borderId="8" xfId="0" applyFont="1" applyFill="1" applyBorder="1" applyAlignment="1">
      <alignment vertical="center"/>
    </xf>
    <xf numFmtId="0" fontId="5" fillId="0" borderId="9" xfId="0" applyFont="1" applyFill="1" applyBorder="1" applyAlignment="1">
      <alignment vertical="center"/>
    </xf>
    <xf numFmtId="0" fontId="6" fillId="0" borderId="0" xfId="2" applyFont="1" applyFill="1" applyBorder="1" applyAlignment="1">
      <alignment horizontal="center" vertical="center" readingOrder="1"/>
    </xf>
    <xf numFmtId="0" fontId="2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0" fontId="10" fillId="3" borderId="22" xfId="1" applyFont="1" applyFill="1" applyBorder="1" applyAlignment="1">
      <alignment horizontal="center" vertical="center" readingOrder="2"/>
    </xf>
    <xf numFmtId="0" fontId="6" fillId="3" borderId="3" xfId="0" applyFont="1" applyFill="1" applyBorder="1" applyAlignment="1">
      <alignment horizontal="left" vertical="center"/>
    </xf>
    <xf numFmtId="0" fontId="0" fillId="0" borderId="0" xfId="0" applyAlignment="1">
      <alignment horizontal="right"/>
    </xf>
    <xf numFmtId="0" fontId="4" fillId="0" borderId="0" xfId="0" applyFont="1" applyAlignment="1">
      <alignment horizontal="center"/>
    </xf>
    <xf numFmtId="0" fontId="11" fillId="3" borderId="6" xfId="0" applyFont="1" applyFill="1" applyBorder="1" applyAlignment="1">
      <alignment horizontal="right" vertical="center"/>
    </xf>
    <xf numFmtId="0" fontId="6" fillId="3" borderId="6" xfId="0" applyFont="1" applyFill="1" applyBorder="1" applyAlignment="1">
      <alignment horizontal="right" vertical="center" indent="1" readingOrder="1"/>
    </xf>
    <xf numFmtId="0" fontId="6" fillId="3" borderId="3" xfId="0" applyFont="1" applyFill="1" applyBorder="1" applyAlignment="1">
      <alignment horizontal="right" vertical="center" indent="1" readingOrder="1"/>
    </xf>
    <xf numFmtId="0" fontId="0" fillId="3" borderId="0" xfId="0" applyFill="1" applyAlignment="1">
      <alignment horizontal="right" vertical="center" indent="2"/>
    </xf>
    <xf numFmtId="0" fontId="11" fillId="3" borderId="8" xfId="0" applyFont="1" applyFill="1" applyBorder="1" applyAlignment="1">
      <alignment horizontal="right" vertical="center"/>
    </xf>
    <xf numFmtId="0" fontId="6" fillId="3" borderId="8" xfId="0" applyFont="1" applyFill="1" applyBorder="1" applyAlignment="1">
      <alignment horizontal="right" vertical="center" indent="1" readingOrder="1"/>
    </xf>
    <xf numFmtId="0" fontId="11" fillId="3" borderId="9" xfId="0" applyFont="1" applyFill="1" applyBorder="1" applyAlignment="1">
      <alignment horizontal="right" vertical="center"/>
    </xf>
    <xf numFmtId="0" fontId="6" fillId="3" borderId="9" xfId="0" applyFont="1" applyFill="1" applyBorder="1" applyAlignment="1">
      <alignment horizontal="right" vertical="center" indent="1"/>
    </xf>
    <xf numFmtId="0" fontId="0" fillId="3" borderId="0" xfId="0" applyFill="1" applyAlignment="1">
      <alignment horizontal="center"/>
    </xf>
    <xf numFmtId="0" fontId="0" fillId="3" borderId="0" xfId="0" applyFill="1" applyAlignment="1">
      <alignment horizontal="center" vertical="center"/>
    </xf>
    <xf numFmtId="0" fontId="6" fillId="3" borderId="0" xfId="0" applyFont="1" applyFill="1" applyBorder="1" applyAlignment="1">
      <alignment horizontal="center" vertical="center"/>
    </xf>
    <xf numFmtId="0" fontId="6" fillId="3" borderId="3" xfId="0" applyFont="1" applyFill="1" applyBorder="1" applyAlignment="1">
      <alignment horizontal="right" vertical="center"/>
    </xf>
    <xf numFmtId="0" fontId="6" fillId="3" borderId="6" xfId="0" applyFont="1" applyFill="1" applyBorder="1" applyAlignment="1">
      <alignment horizontal="right" vertical="center"/>
    </xf>
    <xf numFmtId="0" fontId="6" fillId="3" borderId="7" xfId="0" applyFont="1" applyFill="1" applyBorder="1" applyAlignment="1">
      <alignment horizontal="right" vertical="center"/>
    </xf>
    <xf numFmtId="0" fontId="6" fillId="3" borderId="7" xfId="0" applyFont="1" applyFill="1" applyBorder="1" applyAlignment="1">
      <alignment horizontal="right" vertical="center" indent="1" readingOrder="1"/>
    </xf>
    <xf numFmtId="0" fontId="6" fillId="3" borderId="8" xfId="0" applyFont="1" applyFill="1" applyBorder="1" applyAlignment="1">
      <alignment horizontal="left" vertical="center" wrapText="1"/>
    </xf>
    <xf numFmtId="0" fontId="6" fillId="3" borderId="1" xfId="0" applyFont="1" applyFill="1" applyBorder="1" applyAlignment="1">
      <alignment horizontal="right" vertical="center"/>
    </xf>
    <xf numFmtId="0" fontId="6" fillId="3" borderId="1" xfId="0" applyFont="1" applyFill="1" applyBorder="1" applyAlignment="1">
      <alignment horizontal="right" vertical="center" indent="1"/>
    </xf>
    <xf numFmtId="0" fontId="7" fillId="3" borderId="9" xfId="0" applyFont="1" applyFill="1" applyBorder="1" applyAlignment="1">
      <alignment horizontal="left" vertical="center" wrapText="1"/>
    </xf>
    <xf numFmtId="0" fontId="21" fillId="0" borderId="4" xfId="0" applyFont="1" applyFill="1" applyBorder="1" applyAlignment="1">
      <alignment horizontal="center" vertical="center"/>
    </xf>
    <xf numFmtId="0" fontId="21" fillId="3" borderId="4" xfId="1" applyFont="1" applyFill="1" applyBorder="1" applyAlignment="1">
      <alignment horizontal="center" vertical="center" readingOrder="2"/>
    </xf>
    <xf numFmtId="0" fontId="6" fillId="3" borderId="0" xfId="0" applyFont="1" applyFill="1" applyBorder="1" applyAlignment="1">
      <alignment horizontal="right" vertical="center" indent="1" readingOrder="1"/>
    </xf>
    <xf numFmtId="0" fontId="7" fillId="3" borderId="1" xfId="0" applyFont="1" applyFill="1" applyBorder="1" applyAlignment="1">
      <alignment horizontal="left" vertical="center" wrapText="1"/>
    </xf>
    <xf numFmtId="0" fontId="11" fillId="3" borderId="6" xfId="0" applyFont="1" applyFill="1" applyBorder="1" applyAlignment="1">
      <alignment horizontal="right" vertical="center" readingOrder="2"/>
    </xf>
    <xf numFmtId="0" fontId="36" fillId="0" borderId="0" xfId="0" applyFont="1" applyAlignment="1">
      <alignment horizontal="left" vertical="center"/>
    </xf>
    <xf numFmtId="0" fontId="33" fillId="0" borderId="0" xfId="0" applyFont="1" applyFill="1" applyBorder="1" applyAlignment="1">
      <alignment horizontal="center" readingOrder="2"/>
    </xf>
    <xf numFmtId="0" fontId="5" fillId="0" borderId="6" xfId="0" applyFont="1" applyFill="1" applyBorder="1" applyAlignment="1">
      <alignment horizontal="right" vertical="center" wrapText="1" readingOrder="2"/>
    </xf>
    <xf numFmtId="0" fontId="5" fillId="0" borderId="6" xfId="0" applyFont="1" applyFill="1" applyBorder="1" applyAlignment="1">
      <alignment horizontal="right" vertical="center" readingOrder="2"/>
    </xf>
    <xf numFmtId="0" fontId="5" fillId="0" borderId="8" xfId="0" applyFont="1" applyFill="1" applyBorder="1" applyAlignment="1">
      <alignment horizontal="right" vertical="center" readingOrder="2"/>
    </xf>
    <xf numFmtId="0" fontId="5" fillId="0" borderId="9" xfId="0" applyFont="1" applyFill="1" applyBorder="1" applyAlignment="1">
      <alignment horizontal="right" vertical="center" wrapText="1" readingOrder="2"/>
    </xf>
    <xf numFmtId="0" fontId="10" fillId="0" borderId="6" xfId="0" applyFont="1" applyFill="1" applyBorder="1" applyAlignment="1">
      <alignment horizontal="right" vertical="center" readingOrder="2"/>
    </xf>
    <xf numFmtId="0" fontId="6" fillId="0" borderId="6" xfId="0" applyFont="1" applyFill="1" applyBorder="1" applyAlignment="1">
      <alignment horizontal="center" vertical="center" wrapText="1" readingOrder="2"/>
    </xf>
    <xf numFmtId="0" fontId="6" fillId="0" borderId="6" xfId="0" applyFont="1" applyFill="1" applyBorder="1" applyAlignment="1">
      <alignment horizontal="center" vertical="center" readingOrder="2"/>
    </xf>
    <xf numFmtId="0" fontId="6" fillId="0" borderId="8" xfId="0" applyFont="1" applyFill="1" applyBorder="1" applyAlignment="1">
      <alignment horizontal="center" vertical="center" readingOrder="2"/>
    </xf>
    <xf numFmtId="0" fontId="6" fillId="0" borderId="9" xfId="0" applyFont="1" applyFill="1" applyBorder="1" applyAlignment="1">
      <alignment horizontal="center" vertical="center" wrapText="1" readingOrder="2"/>
    </xf>
    <xf numFmtId="0" fontId="6" fillId="3" borderId="6" xfId="0" applyFont="1" applyFill="1" applyBorder="1" applyAlignment="1">
      <alignment horizontal="center" vertical="center" readingOrder="1"/>
    </xf>
    <xf numFmtId="0" fontId="6" fillId="3" borderId="8" xfId="0" applyFont="1" applyFill="1" applyBorder="1" applyAlignment="1">
      <alignment horizontal="center" vertical="center" readingOrder="1"/>
    </xf>
    <xf numFmtId="0" fontId="6" fillId="3" borderId="9" xfId="0" applyFont="1" applyFill="1" applyBorder="1" applyAlignment="1">
      <alignment horizontal="center" vertical="center"/>
    </xf>
    <xf numFmtId="0" fontId="6" fillId="3" borderId="3" xfId="2" applyFont="1" applyFill="1" applyBorder="1" applyAlignment="1">
      <alignment horizontal="center" vertical="center" readingOrder="1"/>
    </xf>
    <xf numFmtId="0" fontId="6" fillId="3" borderId="6" xfId="2" applyFont="1" applyFill="1" applyBorder="1" applyAlignment="1">
      <alignment horizontal="center" vertical="center" readingOrder="1"/>
    </xf>
    <xf numFmtId="0" fontId="6" fillId="3" borderId="7" xfId="2" applyFont="1" applyFill="1" applyBorder="1" applyAlignment="1">
      <alignment horizontal="center" vertical="center" readingOrder="1"/>
    </xf>
    <xf numFmtId="0" fontId="6" fillId="0" borderId="1" xfId="2" applyFont="1" applyBorder="1" applyAlignment="1">
      <alignment horizontal="center" vertical="center" readingOrder="1"/>
    </xf>
    <xf numFmtId="0" fontId="0" fillId="0" borderId="0" xfId="0" applyAlignment="1">
      <alignment horizontal="center"/>
    </xf>
    <xf numFmtId="0" fontId="6" fillId="3" borderId="8" xfId="0" applyFont="1" applyFill="1" applyBorder="1" applyAlignment="1">
      <alignment horizontal="right" vertical="center" indent="1"/>
    </xf>
    <xf numFmtId="0" fontId="6" fillId="3" borderId="8" xfId="2" applyFont="1" applyFill="1" applyBorder="1" applyAlignment="1">
      <alignment horizontal="right" vertical="center"/>
    </xf>
    <xf numFmtId="0" fontId="6" fillId="3" borderId="8" xfId="2" applyFont="1" applyFill="1" applyBorder="1" applyAlignment="1">
      <alignment horizontal="center" vertical="center" readingOrder="1"/>
    </xf>
    <xf numFmtId="0" fontId="6" fillId="3" borderId="0" xfId="2" applyFont="1" applyFill="1" applyBorder="1" applyAlignment="1">
      <alignment horizontal="center" vertical="center" readingOrder="1"/>
    </xf>
    <xf numFmtId="0" fontId="6" fillId="3" borderId="8" xfId="0" applyFont="1" applyFill="1" applyBorder="1" applyAlignment="1">
      <alignment horizontal="right" vertical="center"/>
    </xf>
    <xf numFmtId="0" fontId="13" fillId="0" borderId="2"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4" xfId="0" applyFont="1" applyFill="1" applyBorder="1" applyAlignment="1">
      <alignment horizontal="center" vertical="center"/>
    </xf>
    <xf numFmtId="0" fontId="12" fillId="0" borderId="4" xfId="1" applyFont="1" applyFill="1" applyBorder="1" applyAlignment="1">
      <alignment horizontal="center" vertical="center" wrapText="1"/>
    </xf>
    <xf numFmtId="0" fontId="6" fillId="0" borderId="30" xfId="1" applyFont="1" applyFill="1" applyBorder="1" applyAlignment="1">
      <alignment horizontal="center" vertical="center" wrapText="1"/>
    </xf>
    <xf numFmtId="0" fontId="7" fillId="0" borderId="0" xfId="5" applyFont="1" applyAlignment="1">
      <alignment horizontal="center"/>
    </xf>
    <xf numFmtId="0" fontId="39" fillId="0" borderId="0" xfId="5" applyBorder="1"/>
    <xf numFmtId="0" fontId="39" fillId="0" borderId="0" xfId="5" applyFill="1" applyBorder="1"/>
    <xf numFmtId="0" fontId="39" fillId="0" borderId="0" xfId="5" applyBorder="1" applyAlignment="1">
      <alignment horizontal="right"/>
    </xf>
    <xf numFmtId="0" fontId="41" fillId="0" borderId="0" xfId="5" applyFont="1" applyBorder="1" applyAlignment="1">
      <alignment horizontal="left"/>
    </xf>
    <xf numFmtId="0" fontId="21" fillId="0" borderId="0" xfId="5" applyFont="1" applyFill="1" applyBorder="1" applyAlignment="1">
      <alignment horizontal="left" vertical="center" wrapText="1"/>
    </xf>
    <xf numFmtId="0" fontId="39" fillId="0" borderId="0" xfId="5" applyBorder="1" applyAlignment="1">
      <alignment horizontal="left"/>
    </xf>
    <xf numFmtId="0" fontId="6" fillId="3" borderId="4" xfId="1" applyFont="1" applyFill="1" applyBorder="1" applyAlignment="1">
      <alignment horizontal="center" vertical="center" readingOrder="2"/>
    </xf>
    <xf numFmtId="0" fontId="44" fillId="0" borderId="4" xfId="0" applyFont="1" applyFill="1" applyBorder="1" applyAlignment="1">
      <alignment horizontal="center" vertical="center"/>
    </xf>
    <xf numFmtId="0" fontId="44" fillId="3" borderId="4" xfId="1" applyFont="1" applyFill="1" applyBorder="1" applyAlignment="1">
      <alignment horizontal="center" vertical="center" readingOrder="2"/>
    </xf>
    <xf numFmtId="0" fontId="5" fillId="0" borderId="3" xfId="0" applyFont="1" applyBorder="1" applyAlignment="1">
      <alignment horizontal="right" vertical="center"/>
    </xf>
    <xf numFmtId="0" fontId="6" fillId="0" borderId="3" xfId="0" applyFont="1" applyBorder="1" applyAlignment="1">
      <alignment horizontal="center" vertical="center" readingOrder="1"/>
    </xf>
    <xf numFmtId="0" fontId="6" fillId="0" borderId="3" xfId="0" applyFont="1" applyBorder="1" applyAlignment="1">
      <alignment horizontal="left" vertical="center" wrapText="1"/>
    </xf>
    <xf numFmtId="0" fontId="44" fillId="0" borderId="46" xfId="0" applyFont="1" applyFill="1" applyBorder="1" applyAlignment="1">
      <alignment horizontal="center" vertical="center"/>
    </xf>
    <xf numFmtId="0" fontId="44" fillId="0" borderId="45" xfId="0" applyFont="1" applyFill="1" applyBorder="1" applyAlignment="1">
      <alignment horizontal="center" vertical="center"/>
    </xf>
    <xf numFmtId="0" fontId="44" fillId="3" borderId="45" xfId="1" applyFont="1" applyFill="1" applyBorder="1" applyAlignment="1">
      <alignment horizontal="center" vertical="center" readingOrder="2"/>
    </xf>
    <xf numFmtId="0" fontId="6" fillId="0" borderId="2" xfId="1" applyFont="1" applyFill="1" applyBorder="1" applyAlignment="1">
      <alignment horizontal="center" vertical="center"/>
    </xf>
    <xf numFmtId="0" fontId="6" fillId="0" borderId="14" xfId="1" applyFont="1" applyFill="1" applyBorder="1" applyAlignment="1">
      <alignment horizontal="center" vertical="center" wrapText="1"/>
    </xf>
    <xf numFmtId="0" fontId="44" fillId="3" borderId="49" xfId="1" applyFont="1" applyFill="1" applyBorder="1" applyAlignment="1">
      <alignment horizontal="center" vertical="center" readingOrder="2"/>
    </xf>
    <xf numFmtId="0" fontId="6" fillId="3" borderId="3" xfId="0" applyFont="1" applyFill="1" applyBorder="1" applyAlignment="1">
      <alignment horizontal="center" vertical="center" readingOrder="1"/>
    </xf>
    <xf numFmtId="0" fontId="7" fillId="3" borderId="24" xfId="0" applyFont="1" applyFill="1" applyBorder="1" applyAlignment="1">
      <alignment horizontal="left" vertical="center" wrapText="1"/>
    </xf>
    <xf numFmtId="0" fontId="45" fillId="0" borderId="0" xfId="5" applyFont="1" applyBorder="1" applyAlignment="1">
      <alignment horizontal="right"/>
    </xf>
    <xf numFmtId="0" fontId="45" fillId="0" borderId="0" xfId="5" applyFont="1" applyBorder="1"/>
    <xf numFmtId="0" fontId="45" fillId="0" borderId="0" xfId="5" applyFont="1" applyBorder="1" applyAlignment="1">
      <alignment horizontal="left"/>
    </xf>
    <xf numFmtId="0" fontId="42" fillId="0" borderId="0" xfId="5" applyFont="1" applyBorder="1" applyAlignment="1">
      <alignment horizontal="left"/>
    </xf>
    <xf numFmtId="0" fontId="6" fillId="0" borderId="50" xfId="5" applyFont="1" applyFill="1" applyBorder="1" applyAlignment="1">
      <alignment vertical="center" wrapText="1"/>
    </xf>
    <xf numFmtId="166" fontId="27" fillId="0" borderId="50" xfId="7" applyNumberFormat="1" applyFont="1" applyBorder="1" applyAlignment="1">
      <alignment horizontal="center" vertical="center"/>
    </xf>
    <xf numFmtId="166" fontId="27" fillId="0" borderId="51" xfId="7" applyNumberFormat="1" applyFont="1" applyBorder="1" applyAlignment="1">
      <alignment horizontal="center" vertical="center"/>
    </xf>
    <xf numFmtId="166" fontId="27" fillId="0" borderId="34" xfId="7" applyNumberFormat="1" applyFont="1" applyBorder="1" applyAlignment="1">
      <alignment horizontal="center" vertical="center"/>
    </xf>
    <xf numFmtId="0" fontId="6" fillId="3" borderId="5" xfId="1" applyFont="1" applyFill="1" applyBorder="1" applyAlignment="1">
      <alignment horizontal="right" vertical="center" indent="1" readingOrder="1"/>
    </xf>
    <xf numFmtId="0" fontId="7" fillId="3" borderId="5" xfId="2" applyFont="1" applyFill="1" applyBorder="1" applyAlignment="1">
      <alignment horizontal="left" vertical="center" wrapText="1"/>
    </xf>
    <xf numFmtId="0" fontId="6" fillId="3" borderId="6" xfId="1" applyFont="1" applyFill="1" applyBorder="1" applyAlignment="1">
      <alignment horizontal="right" vertical="center" indent="1" readingOrder="1"/>
    </xf>
    <xf numFmtId="0" fontId="6" fillId="3" borderId="6" xfId="2" applyFont="1" applyFill="1" applyBorder="1" applyAlignment="1">
      <alignment horizontal="left" vertical="center" wrapText="1"/>
    </xf>
    <xf numFmtId="0" fontId="11" fillId="3" borderId="6" xfId="1" applyFont="1" applyFill="1" applyBorder="1" applyAlignment="1">
      <alignment horizontal="right" vertical="center" readingOrder="2"/>
    </xf>
    <xf numFmtId="0" fontId="11" fillId="3" borderId="7" xfId="1" applyFont="1" applyFill="1" applyBorder="1" applyAlignment="1">
      <alignment horizontal="right" vertical="center"/>
    </xf>
    <xf numFmtId="0" fontId="6" fillId="3" borderId="7" xfId="1" applyFont="1" applyFill="1" applyBorder="1" applyAlignment="1">
      <alignment horizontal="right" vertical="center" indent="1" readingOrder="1"/>
    </xf>
    <xf numFmtId="0" fontId="7" fillId="3" borderId="7" xfId="2" applyFont="1" applyFill="1" applyBorder="1" applyAlignment="1">
      <alignment horizontal="left" vertical="center" wrapText="1"/>
    </xf>
    <xf numFmtId="0" fontId="7" fillId="3" borderId="5" xfId="1" applyFont="1" applyFill="1" applyBorder="1" applyAlignment="1">
      <alignment horizontal="left" vertical="center" wrapText="1"/>
    </xf>
    <xf numFmtId="0" fontId="6" fillId="3" borderId="6" xfId="1" applyFont="1" applyFill="1" applyBorder="1" applyAlignment="1">
      <alignment horizontal="left" vertical="center" wrapText="1"/>
    </xf>
    <xf numFmtId="0" fontId="7" fillId="3" borderId="7" xfId="1" applyFont="1" applyFill="1" applyBorder="1" applyAlignment="1">
      <alignment horizontal="left" vertical="center" wrapText="1"/>
    </xf>
    <xf numFmtId="0" fontId="11" fillId="3" borderId="5" xfId="1" applyFont="1" applyFill="1" applyBorder="1" applyAlignment="1">
      <alignment horizontal="right" vertical="center" wrapText="1" readingOrder="2"/>
    </xf>
    <xf numFmtId="0" fontId="11" fillId="3" borderId="6" xfId="1" applyFont="1" applyFill="1" applyBorder="1" applyAlignment="1">
      <alignment horizontal="right" vertical="center" wrapText="1" readingOrder="2"/>
    </xf>
    <xf numFmtId="0" fontId="11" fillId="3" borderId="7" xfId="1" applyFont="1" applyFill="1" applyBorder="1" applyAlignment="1">
      <alignment horizontal="right" vertical="center" wrapText="1" readingOrder="2"/>
    </xf>
    <xf numFmtId="0" fontId="11" fillId="3" borderId="1" xfId="1" applyFont="1" applyFill="1" applyBorder="1" applyAlignment="1">
      <alignment horizontal="right" vertical="center" wrapText="1" readingOrder="2"/>
    </xf>
    <xf numFmtId="0" fontId="7" fillId="3" borderId="1" xfId="2" applyFont="1" applyFill="1" applyBorder="1" applyAlignment="1">
      <alignment horizontal="left" vertical="center" wrapText="1"/>
    </xf>
    <xf numFmtId="0" fontId="11" fillId="3" borderId="21" xfId="1" applyFont="1" applyFill="1" applyBorder="1" applyAlignment="1">
      <alignment horizontal="right" vertical="center"/>
    </xf>
    <xf numFmtId="0" fontId="11" fillId="3" borderId="4" xfId="1" applyFont="1" applyFill="1" applyBorder="1" applyAlignment="1">
      <alignment horizontal="right" vertical="center"/>
    </xf>
    <xf numFmtId="0" fontId="11" fillId="3" borderId="1" xfId="1" applyFont="1" applyFill="1" applyBorder="1" applyAlignment="1">
      <alignment horizontal="right" vertical="center"/>
    </xf>
    <xf numFmtId="0" fontId="6" fillId="3" borderId="1" xfId="1" applyFont="1" applyFill="1" applyBorder="1" applyAlignment="1">
      <alignment horizontal="right" vertical="center" indent="1" readingOrder="1"/>
    </xf>
    <xf numFmtId="0" fontId="7" fillId="3" borderId="1" xfId="1" applyFont="1" applyFill="1" applyBorder="1" applyAlignment="1">
      <alignment horizontal="left" vertical="center" wrapText="1"/>
    </xf>
    <xf numFmtId="0" fontId="5" fillId="3" borderId="5" xfId="1" applyFont="1" applyFill="1" applyBorder="1" applyAlignment="1">
      <alignment horizontal="right" vertical="center" wrapText="1" readingOrder="2"/>
    </xf>
    <xf numFmtId="0" fontId="5" fillId="3" borderId="6" xfId="1" applyFont="1" applyFill="1" applyBorder="1" applyAlignment="1">
      <alignment horizontal="right" vertical="center" readingOrder="2"/>
    </xf>
    <xf numFmtId="0" fontId="5" fillId="3" borderId="7" xfId="1" applyFont="1" applyFill="1" applyBorder="1" applyAlignment="1">
      <alignment horizontal="right" vertical="center" wrapText="1" readingOrder="2"/>
    </xf>
    <xf numFmtId="0" fontId="5" fillId="3" borderId="1" xfId="1" applyFont="1" applyFill="1" applyBorder="1" applyAlignment="1">
      <alignment horizontal="right" vertical="center" wrapText="1" readingOrder="2"/>
    </xf>
    <xf numFmtId="0" fontId="11" fillId="3" borderId="21" xfId="1" applyFont="1" applyFill="1" applyBorder="1" applyAlignment="1">
      <alignment horizontal="center" vertical="center"/>
    </xf>
    <xf numFmtId="0" fontId="6" fillId="3" borderId="21" xfId="1" applyFont="1" applyFill="1" applyBorder="1" applyAlignment="1">
      <alignment horizontal="center" vertical="center" readingOrder="1"/>
    </xf>
    <xf numFmtId="0" fontId="11" fillId="3" borderId="6" xfId="1" applyFont="1" applyFill="1" applyBorder="1" applyAlignment="1">
      <alignment horizontal="center" vertical="center"/>
    </xf>
    <xf numFmtId="0" fontId="27" fillId="3" borderId="6" xfId="4" applyFont="1" applyFill="1" applyBorder="1" applyAlignment="1">
      <alignment horizontal="center" vertical="center"/>
    </xf>
    <xf numFmtId="0" fontId="11" fillId="3" borderId="6" xfId="1" applyFont="1" applyFill="1" applyBorder="1" applyAlignment="1">
      <alignment horizontal="center" vertical="center" readingOrder="2"/>
    </xf>
    <xf numFmtId="0" fontId="11" fillId="3" borderId="4" xfId="1" applyFont="1" applyFill="1" applyBorder="1" applyAlignment="1">
      <alignment horizontal="center" vertical="center"/>
    </xf>
    <xf numFmtId="0" fontId="27" fillId="3" borderId="4" xfId="4" applyFont="1" applyFill="1" applyBorder="1" applyAlignment="1">
      <alignment horizontal="center" vertical="center"/>
    </xf>
    <xf numFmtId="0" fontId="11" fillId="3" borderId="1"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6" xfId="1" applyFont="1" applyFill="1" applyBorder="1" applyAlignment="1">
      <alignment horizontal="center" vertical="center"/>
    </xf>
    <xf numFmtId="0" fontId="12" fillId="0" borderId="0" xfId="1" applyFont="1" applyFill="1" applyBorder="1" applyAlignment="1">
      <alignment horizontal="center" vertical="center" wrapText="1"/>
    </xf>
    <xf numFmtId="0" fontId="12" fillId="0" borderId="7" xfId="1" applyFont="1" applyFill="1" applyBorder="1" applyAlignment="1">
      <alignment horizontal="center" vertical="center"/>
    </xf>
    <xf numFmtId="0" fontId="11" fillId="0" borderId="9" xfId="1" applyFont="1" applyFill="1" applyBorder="1" applyAlignment="1">
      <alignment horizontal="center" vertical="center" wrapText="1" readingOrder="2"/>
    </xf>
    <xf numFmtId="0" fontId="21" fillId="3" borderId="22" xfId="1" applyFont="1" applyFill="1" applyBorder="1" applyAlignment="1">
      <alignment horizontal="center" vertical="center" readingOrder="2"/>
    </xf>
    <xf numFmtId="0" fontId="6" fillId="0" borderId="21" xfId="1" applyFont="1" applyFill="1" applyBorder="1" applyAlignment="1">
      <alignment horizontal="center" vertical="center"/>
    </xf>
    <xf numFmtId="0" fontId="11" fillId="0" borderId="3" xfId="1" applyFont="1" applyFill="1" applyBorder="1" applyAlignment="1">
      <alignment horizontal="center" vertical="center" readingOrder="1"/>
    </xf>
    <xf numFmtId="0" fontId="13" fillId="3" borderId="0" xfId="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0" fillId="3" borderId="4" xfId="1" applyFont="1" applyFill="1" applyBorder="1" applyAlignment="1">
      <alignment horizontal="center" vertical="center" readingOrder="2"/>
    </xf>
    <xf numFmtId="0" fontId="6" fillId="0" borderId="7" xfId="0" applyFont="1" applyBorder="1" applyAlignment="1">
      <alignment horizontal="center" vertical="center" readingOrder="1"/>
    </xf>
    <xf numFmtId="0" fontId="6" fillId="3" borderId="6" xfId="0" applyFont="1" applyFill="1" applyBorder="1" applyAlignment="1">
      <alignment vertical="center" wrapText="1"/>
    </xf>
    <xf numFmtId="0" fontId="5" fillId="3" borderId="0" xfId="0" applyFont="1" applyFill="1" applyBorder="1" applyAlignment="1">
      <alignment horizontal="center" vertical="center"/>
    </xf>
    <xf numFmtId="0" fontId="21" fillId="3" borderId="4" xfId="1" applyFont="1" applyFill="1" applyBorder="1" applyAlignment="1">
      <alignment horizontal="center" vertical="center" readingOrder="2"/>
    </xf>
    <xf numFmtId="0" fontId="6" fillId="0" borderId="1" xfId="0" applyFont="1" applyFill="1" applyBorder="1" applyAlignment="1">
      <alignment horizontal="left" vertical="center" wrapText="1"/>
    </xf>
    <xf numFmtId="0" fontId="11" fillId="3" borderId="0" xfId="1" applyFont="1" applyFill="1" applyBorder="1" applyAlignment="1">
      <alignment horizontal="center" vertical="center"/>
    </xf>
    <xf numFmtId="0" fontId="6" fillId="3" borderId="0" xfId="1" applyFont="1" applyFill="1" applyAlignment="1">
      <alignment horizontal="left" vertical="center"/>
    </xf>
    <xf numFmtId="0" fontId="11" fillId="3" borderId="7" xfId="1" applyFont="1" applyFill="1" applyBorder="1" applyAlignment="1">
      <alignment horizontal="center" vertical="center"/>
    </xf>
    <xf numFmtId="0" fontId="11" fillId="3" borderId="4" xfId="1" applyFont="1" applyFill="1" applyBorder="1" applyAlignment="1">
      <alignment horizontal="center" vertical="center"/>
    </xf>
    <xf numFmtId="0" fontId="6" fillId="3" borderId="9" xfId="1" applyFont="1" applyFill="1" applyBorder="1" applyAlignment="1">
      <alignment horizontal="right" vertical="center" indent="1" readingOrder="1"/>
    </xf>
    <xf numFmtId="0" fontId="10" fillId="3" borderId="0" xfId="1" applyFont="1" applyFill="1" applyBorder="1" applyAlignment="1">
      <alignment horizontal="center" vertical="center" wrapText="1"/>
    </xf>
    <xf numFmtId="0" fontId="10" fillId="3" borderId="7" xfId="1" applyFont="1" applyFill="1" applyBorder="1" applyAlignment="1">
      <alignment horizontal="center" vertical="center"/>
    </xf>
    <xf numFmtId="0" fontId="11" fillId="3" borderId="5" xfId="1" applyFont="1" applyFill="1" applyBorder="1" applyAlignment="1">
      <alignment horizontal="right" vertical="center" readingOrder="2"/>
    </xf>
    <xf numFmtId="16" fontId="11" fillId="3" borderId="6" xfId="1" applyNumberFormat="1" applyFont="1" applyFill="1" applyBorder="1" applyAlignment="1">
      <alignment horizontal="right" vertical="center"/>
    </xf>
    <xf numFmtId="0" fontId="13" fillId="3" borderId="9" xfId="1" applyFont="1" applyFill="1" applyBorder="1" applyAlignment="1">
      <alignment horizontal="right" vertical="center"/>
    </xf>
    <xf numFmtId="0" fontId="42" fillId="0" borderId="0" xfId="5" applyFont="1" applyBorder="1" applyAlignment="1">
      <alignment horizontal="left" vertical="center"/>
    </xf>
    <xf numFmtId="0" fontId="6"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2" fillId="3" borderId="0" xfId="2" applyFont="1" applyFill="1" applyBorder="1" applyAlignment="1">
      <alignment horizontal="center" vertical="center"/>
    </xf>
    <xf numFmtId="0" fontId="21" fillId="3" borderId="0" xfId="0" applyFont="1" applyFill="1" applyBorder="1" applyAlignment="1">
      <alignment horizontal="center" vertical="center"/>
    </xf>
    <xf numFmtId="0" fontId="5" fillId="3" borderId="2" xfId="1" applyFont="1" applyFill="1" applyBorder="1" applyAlignment="1">
      <alignment horizontal="center" vertical="center"/>
    </xf>
    <xf numFmtId="0" fontId="5" fillId="3" borderId="6" xfId="1" applyFont="1" applyFill="1" applyBorder="1" applyAlignment="1">
      <alignment vertical="center" wrapText="1"/>
    </xf>
    <xf numFmtId="0" fontId="5" fillId="3" borderId="6" xfId="1" applyFont="1" applyFill="1" applyBorder="1" applyAlignment="1">
      <alignment horizontal="center" vertical="center" wrapText="1"/>
    </xf>
    <xf numFmtId="0" fontId="6" fillId="3" borderId="6" xfId="2" applyFont="1" applyFill="1" applyBorder="1" applyAlignment="1">
      <alignment vertical="center" wrapText="1"/>
    </xf>
    <xf numFmtId="0" fontId="6" fillId="3" borderId="1" xfId="1" applyFont="1" applyFill="1" applyBorder="1" applyAlignment="1">
      <alignment vertical="center" readingOrder="2"/>
    </xf>
    <xf numFmtId="0" fontId="6" fillId="3" borderId="0" xfId="1" applyFont="1" applyFill="1" applyAlignment="1">
      <alignment horizontal="center" vertical="center" readingOrder="2"/>
    </xf>
    <xf numFmtId="0" fontId="11" fillId="3" borderId="4" xfId="2" applyFont="1" applyFill="1" applyBorder="1" applyAlignment="1">
      <alignment horizontal="left" vertical="center"/>
    </xf>
    <xf numFmtId="0" fontId="6" fillId="3" borderId="6" xfId="2" applyFont="1" applyFill="1" applyBorder="1" applyAlignment="1">
      <alignment horizontal="left" vertical="center" wrapText="1" readingOrder="2"/>
    </xf>
    <xf numFmtId="0" fontId="5" fillId="3" borderId="6" xfId="1" applyFont="1" applyFill="1" applyBorder="1" applyAlignment="1">
      <alignment horizontal="right" vertical="center"/>
    </xf>
    <xf numFmtId="0" fontId="6" fillId="3" borderId="6" xfId="2" applyFont="1" applyFill="1" applyBorder="1" applyAlignment="1">
      <alignment horizontal="left" vertical="center"/>
    </xf>
    <xf numFmtId="0" fontId="5" fillId="3" borderId="7" xfId="1" applyFont="1" applyFill="1" applyBorder="1" applyAlignment="1">
      <alignment vertical="center"/>
    </xf>
    <xf numFmtId="0" fontId="6" fillId="3" borderId="0" xfId="1" applyFont="1" applyFill="1" applyBorder="1" applyAlignment="1">
      <alignment vertical="center" readingOrder="2"/>
    </xf>
    <xf numFmtId="0" fontId="6" fillId="3" borderId="1" xfId="1" applyFont="1" applyFill="1" applyBorder="1" applyAlignment="1">
      <alignment vertical="center" readingOrder="1"/>
    </xf>
    <xf numFmtId="0" fontId="11" fillId="3" borderId="0" xfId="1" applyFont="1" applyFill="1" applyBorder="1" applyAlignment="1">
      <alignment vertical="center" readingOrder="2"/>
    </xf>
    <xf numFmtId="0" fontId="4" fillId="3" borderId="0" xfId="1" applyFill="1" applyAlignment="1">
      <alignment horizontal="center" vertical="center"/>
    </xf>
    <xf numFmtId="0" fontId="6" fillId="3" borderId="0" xfId="2" applyFont="1" applyFill="1" applyAlignment="1">
      <alignment vertical="center"/>
    </xf>
    <xf numFmtId="0" fontId="6" fillId="3" borderId="0" xfId="1" applyFont="1" applyFill="1"/>
    <xf numFmtId="0" fontId="4" fillId="3" borderId="0" xfId="1" applyFill="1" applyBorder="1"/>
    <xf numFmtId="0" fontId="6" fillId="3" borderId="0" xfId="0" applyFont="1" applyFill="1" applyBorder="1" applyAlignment="1">
      <alignment horizontal="left" vertical="center" readingOrder="2"/>
    </xf>
    <xf numFmtId="0" fontId="11" fillId="3" borderId="3" xfId="0" applyFont="1" applyFill="1" applyBorder="1" applyAlignment="1">
      <alignment horizontal="right" vertical="center" readingOrder="1"/>
    </xf>
    <xf numFmtId="0" fontId="11" fillId="3" borderId="3" xfId="0" applyFont="1" applyFill="1" applyBorder="1" applyAlignment="1">
      <alignment horizontal="center" vertical="center" readingOrder="1"/>
    </xf>
    <xf numFmtId="0" fontId="11" fillId="3" borderId="6" xfId="0" applyFont="1" applyFill="1" applyBorder="1" applyAlignment="1">
      <alignment horizontal="right" vertical="center" wrapText="1" readingOrder="2"/>
    </xf>
    <xf numFmtId="0" fontId="11" fillId="3" borderId="3" xfId="0" applyFont="1" applyFill="1" applyBorder="1" applyAlignment="1">
      <alignment horizontal="center" vertical="center" wrapText="1" readingOrder="2"/>
    </xf>
    <xf numFmtId="0" fontId="11" fillId="3" borderId="6" xfId="0" applyFont="1" applyFill="1" applyBorder="1" applyAlignment="1">
      <alignment horizontal="center" vertical="center" wrapText="1" readingOrder="2"/>
    </xf>
    <xf numFmtId="0" fontId="11" fillId="3" borderId="0" xfId="0" applyFont="1" applyFill="1" applyBorder="1" applyAlignment="1">
      <alignment horizontal="center" vertical="center" wrapText="1" readingOrder="2"/>
    </xf>
    <xf numFmtId="0" fontId="6" fillId="3" borderId="0" xfId="0" applyFont="1" applyFill="1" applyAlignment="1">
      <alignment horizontal="center"/>
    </xf>
    <xf numFmtId="0" fontId="11" fillId="3" borderId="9" xfId="0" applyFont="1" applyFill="1" applyBorder="1" applyAlignment="1">
      <alignment horizontal="right" vertical="center" wrapText="1" readingOrder="2"/>
    </xf>
    <xf numFmtId="0" fontId="11" fillId="3" borderId="9" xfId="0" applyFont="1" applyFill="1" applyBorder="1" applyAlignment="1">
      <alignment horizontal="center" vertical="center" wrapText="1" readingOrder="2"/>
    </xf>
    <xf numFmtId="0" fontId="38" fillId="3" borderId="0" xfId="0" applyFont="1" applyFill="1" applyAlignment="1">
      <alignment horizontal="left" vertical="center" wrapText="1"/>
    </xf>
    <xf numFmtId="0" fontId="6" fillId="3" borderId="6" xfId="0" applyFont="1" applyFill="1" applyBorder="1" applyAlignment="1">
      <alignment horizontal="left" vertical="center"/>
    </xf>
    <xf numFmtId="0" fontId="6" fillId="3" borderId="1" xfId="0" applyFont="1" applyFill="1" applyBorder="1" applyAlignment="1">
      <alignment horizontal="right" vertical="center" wrapText="1"/>
    </xf>
    <xf numFmtId="0" fontId="6" fillId="3" borderId="1" xfId="0" applyFont="1" applyFill="1" applyBorder="1" applyAlignment="1">
      <alignment vertical="center" wrapText="1"/>
    </xf>
    <xf numFmtId="0" fontId="14" fillId="3" borderId="0" xfId="0" applyFont="1" applyFill="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readingOrder="2"/>
    </xf>
    <xf numFmtId="0" fontId="6" fillId="3" borderId="10" xfId="0" applyFont="1" applyFill="1" applyBorder="1" applyAlignment="1">
      <alignment vertical="center"/>
    </xf>
    <xf numFmtId="0" fontId="14" fillId="3" borderId="6" xfId="0" applyFont="1" applyFill="1" applyBorder="1"/>
    <xf numFmtId="0" fontId="10" fillId="3" borderId="22" xfId="0" applyFont="1" applyFill="1" applyBorder="1" applyAlignment="1">
      <alignment horizontal="center" vertical="center"/>
    </xf>
    <xf numFmtId="0" fontId="14" fillId="3" borderId="23" xfId="0" applyFont="1" applyFill="1" applyBorder="1"/>
    <xf numFmtId="0" fontId="6" fillId="3" borderId="0" xfId="0" applyFont="1" applyFill="1" applyBorder="1" applyAlignment="1">
      <alignment vertical="center" wrapText="1"/>
    </xf>
    <xf numFmtId="0" fontId="6" fillId="3" borderId="0" xfId="0" applyFont="1" applyFill="1" applyBorder="1" applyAlignment="1">
      <alignment vertical="center"/>
    </xf>
    <xf numFmtId="0" fontId="6" fillId="3" borderId="0" xfId="0" applyFont="1" applyFill="1" applyBorder="1" applyAlignment="1">
      <alignment vertical="center" wrapText="1" readingOrder="2"/>
    </xf>
    <xf numFmtId="0" fontId="5" fillId="3" borderId="0" xfId="0" applyFont="1" applyFill="1" applyBorder="1" applyAlignment="1">
      <alignment vertical="center"/>
    </xf>
    <xf numFmtId="0" fontId="6" fillId="3" borderId="0" xfId="0" applyFont="1" applyFill="1" applyBorder="1" applyAlignment="1">
      <alignment horizontal="right" vertical="center" indent="1"/>
    </xf>
    <xf numFmtId="0" fontId="5" fillId="3" borderId="0" xfId="0" applyFont="1" applyFill="1" applyBorder="1" applyAlignment="1">
      <alignment horizontal="left" vertical="center"/>
    </xf>
    <xf numFmtId="0" fontId="7" fillId="3"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0" fillId="3" borderId="0" xfId="0" applyFont="1" applyFill="1" applyBorder="1" applyAlignment="1">
      <alignment vertical="center"/>
    </xf>
    <xf numFmtId="0" fontId="44" fillId="3" borderId="2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7" xfId="0" applyFont="1" applyFill="1" applyBorder="1" applyAlignment="1">
      <alignment horizontal="center" vertical="center" readingOrder="1"/>
    </xf>
    <xf numFmtId="0" fontId="6" fillId="3" borderId="1" xfId="0" applyFont="1" applyFill="1" applyBorder="1" applyAlignment="1">
      <alignment horizontal="center" vertical="center"/>
    </xf>
    <xf numFmtId="0" fontId="0" fillId="3" borderId="0" xfId="0" applyFill="1" applyBorder="1"/>
    <xf numFmtId="0" fontId="10" fillId="3" borderId="4" xfId="0" applyFont="1" applyFill="1" applyBorder="1" applyAlignment="1">
      <alignment horizontal="center" vertical="center"/>
    </xf>
    <xf numFmtId="0" fontId="6" fillId="3" borderId="0" xfId="0" applyFont="1" applyFill="1" applyAlignment="1">
      <alignment horizontal="left" vertical="center"/>
    </xf>
    <xf numFmtId="0" fontId="6" fillId="3" borderId="5" xfId="0" applyFont="1" applyFill="1" applyBorder="1" applyAlignment="1">
      <alignment horizontal="center" vertical="center" readingOrder="1"/>
    </xf>
    <xf numFmtId="0" fontId="5" fillId="3" borderId="1" xfId="0" applyFont="1" applyFill="1" applyBorder="1" applyAlignment="1">
      <alignment vertical="center" wrapText="1"/>
    </xf>
    <xf numFmtId="0" fontId="4" fillId="3" borderId="0" xfId="0" applyFont="1" applyFill="1" applyBorder="1"/>
    <xf numFmtId="0" fontId="4" fillId="3" borderId="4" xfId="0" applyFont="1" applyFill="1" applyBorder="1"/>
    <xf numFmtId="0" fontId="5" fillId="3" borderId="3" xfId="0" applyFont="1" applyFill="1" applyBorder="1" applyAlignment="1">
      <alignment horizontal="right" vertical="center"/>
    </xf>
    <xf numFmtId="0" fontId="4" fillId="3" borderId="0" xfId="0" applyFont="1" applyFill="1" applyAlignment="1">
      <alignment horizontal="right" vertical="center" indent="2"/>
    </xf>
    <xf numFmtId="0" fontId="5" fillId="3" borderId="6" xfId="0" applyFont="1" applyFill="1" applyBorder="1" applyAlignment="1">
      <alignment horizontal="right" vertical="center"/>
    </xf>
    <xf numFmtId="0" fontId="5" fillId="3" borderId="8" xfId="0" applyFont="1" applyFill="1" applyBorder="1" applyAlignment="1">
      <alignment horizontal="right" vertical="center"/>
    </xf>
    <xf numFmtId="0" fontId="5" fillId="3" borderId="9" xfId="0" applyFont="1" applyFill="1" applyBorder="1" applyAlignment="1">
      <alignment horizontal="right" vertical="center"/>
    </xf>
    <xf numFmtId="0" fontId="6" fillId="3" borderId="0" xfId="0" applyFont="1" applyFill="1" applyBorder="1" applyAlignment="1">
      <alignment horizontal="left" vertical="center"/>
    </xf>
    <xf numFmtId="0" fontId="5" fillId="3" borderId="5" xfId="0" applyFont="1" applyFill="1" applyBorder="1" applyAlignment="1">
      <alignment horizontal="right" vertical="center"/>
    </xf>
    <xf numFmtId="0" fontId="6" fillId="3" borderId="6" xfId="0" applyFont="1" applyFill="1" applyBorder="1" applyAlignment="1">
      <alignment horizontal="left" vertical="center"/>
    </xf>
    <xf numFmtId="0" fontId="5" fillId="3" borderId="7" xfId="0" applyFont="1" applyFill="1" applyBorder="1" applyAlignment="1">
      <alignment horizontal="right" vertical="center"/>
    </xf>
    <xf numFmtId="0" fontId="4" fillId="3" borderId="0" xfId="0" applyFont="1" applyFill="1"/>
    <xf numFmtId="0" fontId="5" fillId="3" borderId="5" xfId="0" applyFont="1" applyFill="1" applyBorder="1" applyAlignment="1">
      <alignment horizontal="right" vertical="center" wrapText="1"/>
    </xf>
    <xf numFmtId="0" fontId="6" fillId="3" borderId="5" xfId="0" applyFont="1" applyFill="1" applyBorder="1" applyAlignment="1">
      <alignment horizontal="left" vertical="center" wrapText="1"/>
    </xf>
    <xf numFmtId="0" fontId="5" fillId="3" borderId="6" xfId="0" applyFont="1" applyFill="1" applyBorder="1" applyAlignment="1">
      <alignment horizontal="right" vertical="center" wrapText="1"/>
    </xf>
    <xf numFmtId="0" fontId="5" fillId="0" borderId="7" xfId="0" applyFont="1" applyBorder="1" applyAlignment="1">
      <alignment horizontal="right" vertical="center" wrapText="1"/>
    </xf>
    <xf numFmtId="0" fontId="6" fillId="0" borderId="7" xfId="0" applyFont="1" applyBorder="1" applyAlignment="1">
      <alignment horizontal="left" vertical="center" wrapText="1"/>
    </xf>
    <xf numFmtId="0" fontId="5" fillId="0" borderId="1" xfId="0" applyFont="1" applyFill="1" applyBorder="1" applyAlignment="1">
      <alignment horizontal="right" vertical="center" wrapText="1"/>
    </xf>
    <xf numFmtId="0" fontId="6" fillId="3" borderId="24" xfId="0" applyFont="1" applyFill="1" applyBorder="1" applyAlignment="1">
      <alignment horizontal="right" vertical="center" indent="1"/>
    </xf>
    <xf numFmtId="0" fontId="21" fillId="3" borderId="0" xfId="0" applyFont="1" applyFill="1" applyBorder="1" applyAlignment="1">
      <alignment vertical="center"/>
    </xf>
    <xf numFmtId="0" fontId="6" fillId="3" borderId="8" xfId="0" applyFont="1" applyFill="1" applyBorder="1" applyAlignment="1">
      <alignment horizontal="left" vertical="center"/>
    </xf>
    <xf numFmtId="0" fontId="21" fillId="3" borderId="4" xfId="0" applyFont="1" applyFill="1" applyBorder="1" applyAlignment="1">
      <alignment horizontal="center" vertical="center"/>
    </xf>
    <xf numFmtId="0" fontId="28" fillId="3" borderId="0" xfId="0" applyFont="1" applyFill="1" applyBorder="1" applyAlignment="1">
      <alignment horizontal="center" vertical="center" wrapText="1"/>
    </xf>
    <xf numFmtId="0" fontId="10" fillId="3" borderId="3" xfId="0" applyFont="1" applyFill="1" applyBorder="1" applyAlignment="1">
      <alignment horizontal="right" vertical="center" readingOrder="1"/>
    </xf>
    <xf numFmtId="0" fontId="37" fillId="3" borderId="0" xfId="0" applyFont="1" applyFill="1" applyAlignment="1">
      <alignment vertical="center"/>
    </xf>
    <xf numFmtId="0" fontId="5" fillId="3" borderId="6" xfId="0" applyFont="1" applyFill="1" applyBorder="1" applyAlignment="1">
      <alignment horizontal="right" vertical="center" wrapText="1" readingOrder="2"/>
    </xf>
    <xf numFmtId="0" fontId="6" fillId="3" borderId="3" xfId="0" applyFont="1" applyFill="1" applyBorder="1" applyAlignment="1">
      <alignment horizontal="center" vertical="center" wrapText="1" readingOrder="2"/>
    </xf>
    <xf numFmtId="0" fontId="6" fillId="3" borderId="6" xfId="0" applyFont="1" applyFill="1" applyBorder="1" applyAlignment="1">
      <alignment horizontal="center" vertical="center" wrapText="1" readingOrder="2"/>
    </xf>
    <xf numFmtId="0" fontId="13" fillId="3" borderId="2" xfId="1" applyFont="1" applyFill="1" applyBorder="1" applyAlignment="1">
      <alignment horizontal="center" vertical="center"/>
    </xf>
    <xf numFmtId="0" fontId="13" fillId="3" borderId="0" xfId="1" applyFont="1" applyFill="1" applyBorder="1" applyAlignment="1">
      <alignment horizontal="center" vertical="center"/>
    </xf>
    <xf numFmtId="0" fontId="6" fillId="3" borderId="1" xfId="1" applyFont="1" applyFill="1" applyBorder="1" applyAlignment="1">
      <alignment horizontal="left" vertical="center"/>
    </xf>
    <xf numFmtId="0" fontId="13" fillId="0" borderId="0" xfId="1" applyFont="1" applyFill="1" applyBorder="1" applyAlignment="1">
      <alignment horizontal="center" vertical="center"/>
    </xf>
    <xf numFmtId="0" fontId="6" fillId="0" borderId="0" xfId="1" applyFont="1" applyFill="1" applyBorder="1" applyAlignment="1">
      <alignment horizontal="center" vertical="center" wrapText="1"/>
    </xf>
    <xf numFmtId="0" fontId="11" fillId="3" borderId="0" xfId="1" applyFont="1" applyFill="1" applyBorder="1" applyAlignment="1">
      <alignment horizontal="right" vertical="center" wrapText="1"/>
    </xf>
    <xf numFmtId="0" fontId="12" fillId="0" borderId="4" xfId="1" applyFont="1" applyFill="1" applyBorder="1" applyAlignment="1">
      <alignment horizontal="center" vertical="center" wrapText="1"/>
    </xf>
    <xf numFmtId="0" fontId="7" fillId="3" borderId="0" xfId="5" applyFont="1" applyFill="1" applyAlignment="1">
      <alignment horizontal="center"/>
    </xf>
    <xf numFmtId="0" fontId="27" fillId="3" borderId="0" xfId="6" applyFont="1" applyFill="1" applyBorder="1" applyAlignment="1">
      <alignment horizontal="center" vertical="center"/>
    </xf>
    <xf numFmtId="0" fontId="21" fillId="0" borderId="19" xfId="5" applyFont="1" applyFill="1" applyBorder="1" applyAlignment="1">
      <alignment horizontal="left" vertical="center" wrapText="1"/>
    </xf>
    <xf numFmtId="166" fontId="39" fillId="0" borderId="0" xfId="5" applyNumberFormat="1" applyBorder="1"/>
    <xf numFmtId="0" fontId="21" fillId="0" borderId="33" xfId="5" applyFont="1" applyFill="1" applyBorder="1" applyAlignment="1">
      <alignment horizontal="left" vertical="center" wrapText="1"/>
    </xf>
    <xf numFmtId="0" fontId="7" fillId="3" borderId="1" xfId="5" applyFont="1" applyFill="1" applyBorder="1" applyAlignment="1">
      <alignment horizontal="left"/>
    </xf>
    <xf numFmtId="0" fontId="46" fillId="3" borderId="0" xfId="5" applyFont="1" applyFill="1" applyBorder="1"/>
    <xf numFmtId="0" fontId="46" fillId="3" borderId="0" xfId="5" applyFont="1" applyFill="1" applyBorder="1" applyAlignment="1">
      <alignment horizontal="left"/>
    </xf>
    <xf numFmtId="0" fontId="42" fillId="3" borderId="0" xfId="5" applyFont="1" applyFill="1" applyBorder="1" applyAlignment="1">
      <alignment horizontal="left"/>
    </xf>
    <xf numFmtId="0" fontId="42" fillId="3" borderId="2" xfId="5" applyFont="1" applyFill="1" applyBorder="1" applyAlignment="1">
      <alignment horizontal="left"/>
    </xf>
    <xf numFmtId="0" fontId="43" fillId="3" borderId="0" xfId="7" applyFont="1" applyFill="1" applyBorder="1" applyAlignment="1">
      <alignment horizontal="center" vertical="center" wrapText="1"/>
    </xf>
    <xf numFmtId="0" fontId="43" fillId="3" borderId="22" xfId="7" applyFont="1" applyFill="1" applyBorder="1" applyAlignment="1">
      <alignment horizontal="center" vertical="center" wrapText="1"/>
    </xf>
    <xf numFmtId="0" fontId="42" fillId="3" borderId="0" xfId="5" applyFont="1" applyFill="1" applyBorder="1" applyAlignment="1">
      <alignment horizontal="right"/>
    </xf>
    <xf numFmtId="0" fontId="12" fillId="3" borderId="1" xfId="0" applyFont="1" applyFill="1" applyBorder="1" applyAlignment="1">
      <alignment vertical="center" wrapText="1"/>
    </xf>
    <xf numFmtId="0" fontId="12" fillId="3" borderId="2" xfId="0" applyFont="1" applyFill="1" applyBorder="1" applyAlignment="1">
      <alignment vertical="center"/>
    </xf>
    <xf numFmtId="0" fontId="12" fillId="3" borderId="0" xfId="0" applyFont="1" applyFill="1" applyBorder="1" applyAlignment="1">
      <alignment vertical="center"/>
    </xf>
    <xf numFmtId="0" fontId="6" fillId="3" borderId="4" xfId="0" applyFont="1" applyFill="1" applyBorder="1" applyAlignment="1">
      <alignment horizontal="center" vertical="center"/>
    </xf>
    <xf numFmtId="0" fontId="11" fillId="3" borderId="0" xfId="0" applyFont="1" applyFill="1" applyBorder="1" applyAlignment="1">
      <alignment vertical="center"/>
    </xf>
    <xf numFmtId="0" fontId="11" fillId="3" borderId="0" xfId="0" applyFont="1" applyFill="1" applyBorder="1" applyAlignment="1">
      <alignment horizontal="left" vertical="center"/>
    </xf>
    <xf numFmtId="0" fontId="11" fillId="3" borderId="23" xfId="0" applyFont="1" applyFill="1" applyBorder="1" applyAlignment="1">
      <alignment vertical="center"/>
    </xf>
    <xf numFmtId="0" fontId="6" fillId="3" borderId="23" xfId="0" applyFont="1" applyFill="1" applyBorder="1" applyAlignment="1">
      <alignment horizontal="center" vertical="center"/>
    </xf>
    <xf numFmtId="0" fontId="6" fillId="3" borderId="23" xfId="0" applyFont="1" applyFill="1" applyBorder="1" applyAlignment="1">
      <alignment horizontal="right" vertical="center" indent="1"/>
    </xf>
    <xf numFmtId="0" fontId="11" fillId="3" borderId="23" xfId="0" applyFont="1" applyFill="1" applyBorder="1" applyAlignment="1">
      <alignment horizontal="left" vertical="center"/>
    </xf>
    <xf numFmtId="0" fontId="11" fillId="3" borderId="1" xfId="0" applyFont="1" applyFill="1" applyBorder="1" applyAlignment="1">
      <alignment vertical="center"/>
    </xf>
    <xf numFmtId="0" fontId="11" fillId="3" borderId="1" xfId="0" applyFont="1" applyFill="1" applyBorder="1" applyAlignment="1">
      <alignment horizontal="left" vertical="center"/>
    </xf>
    <xf numFmtId="0" fontId="6" fillId="3" borderId="0" xfId="0" applyFont="1" applyFill="1" applyBorder="1" applyAlignment="1">
      <alignment horizontal="center" vertical="center" readingOrder="1"/>
    </xf>
    <xf numFmtId="0" fontId="12" fillId="3" borderId="4" xfId="0" applyFont="1" applyFill="1" applyBorder="1" applyAlignment="1">
      <alignment horizontal="center" vertical="center"/>
    </xf>
    <xf numFmtId="0" fontId="0" fillId="3" borderId="4" xfId="0" applyFill="1" applyBorder="1"/>
    <xf numFmtId="0" fontId="11" fillId="3" borderId="3" xfId="0" applyFont="1" applyFill="1" applyBorder="1" applyAlignment="1">
      <alignment horizontal="right" vertical="center" readingOrder="2"/>
    </xf>
    <xf numFmtId="0" fontId="44"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1" xfId="0" applyFont="1" applyFill="1" applyBorder="1" applyAlignment="1">
      <alignment horizontal="right" vertical="center" indent="1" readingOrder="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6" fillId="3" borderId="5" xfId="1" applyFont="1" applyFill="1" applyBorder="1" applyAlignment="1">
      <alignment horizontal="right" vertical="center" indent="1"/>
    </xf>
    <xf numFmtId="0" fontId="11" fillId="3" borderId="5" xfId="1" applyFont="1" applyFill="1" applyBorder="1" applyAlignment="1">
      <alignment horizontal="left" vertical="center"/>
    </xf>
    <xf numFmtId="0" fontId="6" fillId="3" borderId="6" xfId="1" applyFont="1" applyFill="1" applyBorder="1" applyAlignment="1">
      <alignment horizontal="right" vertical="center" indent="1"/>
    </xf>
    <xf numFmtId="0" fontId="11" fillId="3" borderId="6" xfId="1" applyFont="1" applyFill="1" applyBorder="1" applyAlignment="1">
      <alignment horizontal="left" vertical="center"/>
    </xf>
    <xf numFmtId="0" fontId="6" fillId="3" borderId="1" xfId="1" applyFont="1" applyFill="1" applyBorder="1" applyAlignment="1">
      <alignment vertical="center"/>
    </xf>
    <xf numFmtId="0" fontId="6" fillId="3" borderId="2"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5" fillId="3" borderId="5" xfId="1" applyFont="1" applyFill="1" applyBorder="1" applyAlignment="1">
      <alignment horizontal="right" vertical="center"/>
    </xf>
    <xf numFmtId="0" fontId="6" fillId="3" borderId="5" xfId="1" applyNumberFormat="1" applyFont="1" applyFill="1" applyBorder="1" applyAlignment="1">
      <alignment horizontal="center" vertical="center"/>
    </xf>
    <xf numFmtId="0" fontId="11" fillId="3" borderId="5" xfId="1" applyFont="1" applyFill="1" applyBorder="1" applyAlignment="1">
      <alignment horizontal="left" vertical="top"/>
    </xf>
    <xf numFmtId="0" fontId="6" fillId="3" borderId="6" xfId="1" applyNumberFormat="1" applyFont="1" applyFill="1" applyBorder="1" applyAlignment="1">
      <alignment horizontal="center" vertical="center"/>
    </xf>
    <xf numFmtId="0" fontId="11" fillId="3" borderId="6" xfId="1" applyFont="1" applyFill="1" applyBorder="1" applyAlignment="1">
      <alignment horizontal="left" vertical="top"/>
    </xf>
    <xf numFmtId="0" fontId="6" fillId="3" borderId="4" xfId="1" applyFont="1" applyFill="1" applyBorder="1" applyAlignment="1">
      <alignment horizontal="center" wrapText="1"/>
    </xf>
    <xf numFmtId="0" fontId="6" fillId="3" borderId="5" xfId="1" applyFont="1" applyFill="1" applyBorder="1" applyAlignment="1">
      <alignment horizontal="right" vertical="center"/>
    </xf>
    <xf numFmtId="3" fontId="6" fillId="3" borderId="6" xfId="1" applyNumberFormat="1" applyFont="1" applyFill="1" applyBorder="1" applyAlignment="1">
      <alignment horizontal="right" vertical="center" indent="1"/>
    </xf>
    <xf numFmtId="0" fontId="7" fillId="3" borderId="5" xfId="1" applyFont="1" applyFill="1" applyBorder="1" applyAlignment="1">
      <alignment horizontal="left" vertical="top" wrapText="1"/>
    </xf>
    <xf numFmtId="0" fontId="6" fillId="3" borderId="6" xfId="1" applyFont="1" applyFill="1" applyBorder="1" applyAlignment="1">
      <alignment horizontal="left" vertical="top" wrapText="1"/>
    </xf>
    <xf numFmtId="0" fontId="12" fillId="3" borderId="4" xfId="1" applyFont="1" applyFill="1" applyBorder="1" applyAlignment="1">
      <alignment horizontal="center" vertical="center" wrapText="1"/>
    </xf>
    <xf numFmtId="0" fontId="6" fillId="3" borderId="0"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5" xfId="1" applyFont="1" applyFill="1" applyBorder="1" applyAlignment="1">
      <alignment horizontal="left" vertical="center"/>
    </xf>
    <xf numFmtId="0" fontId="6" fillId="3" borderId="6" xfId="1" applyFont="1" applyFill="1" applyBorder="1" applyAlignment="1">
      <alignment horizontal="left" vertical="center"/>
    </xf>
    <xf numFmtId="0" fontId="6" fillId="3" borderId="9" xfId="1" applyFont="1" applyFill="1" applyBorder="1" applyAlignment="1">
      <alignment horizontal="left" vertical="center"/>
    </xf>
    <xf numFmtId="0" fontId="6" fillId="3" borderId="3" xfId="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7" fillId="0" borderId="1" xfId="0" applyFont="1" applyBorder="1" applyAlignment="1">
      <alignment horizontal="left" vertical="center" wrapText="1"/>
    </xf>
    <xf numFmtId="0" fontId="6" fillId="3" borderId="7" xfId="0" applyFont="1" applyFill="1" applyBorder="1" applyAlignment="1">
      <alignment horizontal="center" vertical="center" readingOrder="1"/>
    </xf>
    <xf numFmtId="0" fontId="6" fillId="3" borderId="6" xfId="0" applyFont="1" applyFill="1" applyBorder="1" applyAlignment="1">
      <alignment horizontal="center" vertical="center" readingOrder="1"/>
    </xf>
    <xf numFmtId="0" fontId="6" fillId="3" borderId="3" xfId="0" applyFont="1" applyFill="1" applyBorder="1" applyAlignment="1">
      <alignment horizontal="center" vertical="center"/>
    </xf>
    <xf numFmtId="0" fontId="13" fillId="3" borderId="0" xfId="1" applyFont="1" applyFill="1" applyBorder="1" applyAlignment="1">
      <alignment horizontal="center" vertical="center"/>
    </xf>
    <xf numFmtId="0" fontId="13" fillId="0" borderId="0" xfId="1" applyFont="1" applyFill="1" applyBorder="1" applyAlignment="1">
      <alignment horizontal="center" vertical="center"/>
    </xf>
    <xf numFmtId="0" fontId="12" fillId="0" borderId="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5" fillId="0" borderId="37" xfId="1" applyFont="1" applyFill="1" applyBorder="1" applyAlignment="1">
      <alignment horizontal="center" vertical="center"/>
    </xf>
    <xf numFmtId="0" fontId="12" fillId="3" borderId="4" xfId="1" applyFont="1" applyFill="1" applyBorder="1" applyAlignment="1">
      <alignment horizontal="center" vertical="center" wrapText="1"/>
    </xf>
    <xf numFmtId="0" fontId="6" fillId="3" borderId="0" xfId="0" applyFont="1" applyFill="1" applyAlignment="1">
      <alignment horizontal="left"/>
    </xf>
    <xf numFmtId="0" fontId="6" fillId="3" borderId="6" xfId="0" applyFont="1" applyFill="1" applyBorder="1" applyAlignment="1">
      <alignment horizontal="right" vertical="center" readingOrder="2"/>
    </xf>
    <xf numFmtId="0" fontId="6" fillId="3" borderId="6" xfId="0" applyFont="1" applyFill="1" applyBorder="1" applyAlignment="1">
      <alignment horizontal="center" vertical="center" readingOrder="2"/>
    </xf>
    <xf numFmtId="0" fontId="6" fillId="3" borderId="6" xfId="0" applyFont="1" applyFill="1" applyBorder="1" applyAlignment="1">
      <alignment horizontal="right" vertical="center" readingOrder="1"/>
    </xf>
    <xf numFmtId="0" fontId="6" fillId="3" borderId="8" xfId="0" applyFont="1" applyFill="1" applyBorder="1" applyAlignment="1">
      <alignment horizontal="right" vertical="center" readingOrder="2"/>
    </xf>
    <xf numFmtId="0" fontId="6" fillId="3" borderId="8" xfId="0" applyFont="1" applyFill="1" applyBorder="1" applyAlignment="1">
      <alignment horizontal="center" vertical="center" readingOrder="2"/>
    </xf>
    <xf numFmtId="0" fontId="6" fillId="3" borderId="7" xfId="0" applyFont="1" applyFill="1" applyBorder="1" applyAlignment="1">
      <alignment horizontal="right" vertical="center" readingOrder="1"/>
    </xf>
    <xf numFmtId="0" fontId="6" fillId="0" borderId="1" xfId="0" applyFont="1" applyFill="1" applyBorder="1" applyAlignment="1">
      <alignment horizontal="right" vertical="center"/>
    </xf>
    <xf numFmtId="0" fontId="27" fillId="3" borderId="19" xfId="7" applyFont="1" applyFill="1" applyBorder="1" applyAlignment="1">
      <alignment horizontal="right" vertical="center"/>
    </xf>
    <xf numFmtId="0" fontId="27" fillId="3" borderId="19" xfId="7" applyFont="1" applyFill="1" applyBorder="1" applyAlignment="1">
      <alignment horizontal="center" vertical="center"/>
    </xf>
    <xf numFmtId="0" fontId="27" fillId="3" borderId="6" xfId="7" applyFont="1" applyFill="1" applyBorder="1" applyAlignment="1">
      <alignment horizontal="right" vertical="center"/>
    </xf>
    <xf numFmtId="0" fontId="27" fillId="3" borderId="6" xfId="7" applyFont="1" applyFill="1" applyBorder="1" applyAlignment="1">
      <alignment horizontal="center" vertical="center"/>
    </xf>
    <xf numFmtId="0" fontId="27" fillId="3" borderId="8" xfId="7" applyFont="1" applyFill="1" applyBorder="1" applyAlignment="1">
      <alignment horizontal="right" vertical="center"/>
    </xf>
    <xf numFmtId="0" fontId="27" fillId="3" borderId="8" xfId="7" applyFont="1" applyFill="1" applyBorder="1" applyAlignment="1">
      <alignment horizontal="center" vertical="center"/>
    </xf>
    <xf numFmtId="0" fontId="5" fillId="0" borderId="30"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6" fillId="3" borderId="6" xfId="2" applyFont="1" applyFill="1" applyBorder="1" applyAlignment="1">
      <alignment horizontal="left" vertical="center" wrapText="1"/>
    </xf>
    <xf numFmtId="0" fontId="5" fillId="3" borderId="6" xfId="1" applyFont="1" applyFill="1" applyBorder="1" applyAlignment="1">
      <alignment horizontal="right" vertical="center" wrapText="1" readingOrder="2"/>
    </xf>
    <xf numFmtId="0" fontId="11" fillId="3" borderId="2" xfId="1" applyFont="1" applyFill="1" applyBorder="1" applyAlignment="1">
      <alignment horizontal="center" vertical="center"/>
    </xf>
    <xf numFmtId="0" fontId="5" fillId="0" borderId="1" xfId="1" applyFont="1" applyFill="1" applyBorder="1" applyAlignment="1">
      <alignment horizontal="right" vertical="center" wrapText="1"/>
    </xf>
    <xf numFmtId="0" fontId="6" fillId="0" borderId="0" xfId="1" applyFont="1" applyAlignment="1">
      <alignment horizontal="center" vertical="center"/>
    </xf>
    <xf numFmtId="0" fontId="21" fillId="3" borderId="0" xfId="0" applyFont="1" applyFill="1" applyBorder="1" applyAlignment="1">
      <alignment horizontal="center" vertical="center"/>
    </xf>
    <xf numFmtId="0" fontId="21" fillId="3" borderId="4" xfId="1" applyFont="1" applyFill="1" applyBorder="1" applyAlignment="1">
      <alignment horizontal="center" vertical="center" readingOrder="2"/>
    </xf>
    <xf numFmtId="0" fontId="6" fillId="0" borderId="3" xfId="1" applyFont="1" applyFill="1" applyBorder="1" applyAlignment="1">
      <alignment horizontal="center" vertical="center" readingOrder="1"/>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21" fillId="0" borderId="0" xfId="0" applyFont="1" applyFill="1" applyBorder="1" applyAlignment="1">
      <alignment horizontal="center" vertical="center"/>
    </xf>
    <xf numFmtId="0" fontId="11" fillId="0" borderId="9" xfId="1" applyFont="1" applyFill="1" applyBorder="1" applyAlignment="1">
      <alignment horizontal="right" vertical="center"/>
    </xf>
    <xf numFmtId="0" fontId="6" fillId="3" borderId="0" xfId="1" applyFont="1" applyFill="1" applyBorder="1" applyAlignment="1">
      <alignment horizontal="center" vertical="center" wrapText="1"/>
    </xf>
    <xf numFmtId="0" fontId="6" fillId="3" borderId="0" xfId="1" applyFont="1" applyFill="1" applyAlignment="1">
      <alignment horizontal="center" vertical="center"/>
    </xf>
    <xf numFmtId="0" fontId="6" fillId="3" borderId="6" xfId="0" applyFont="1" applyFill="1" applyBorder="1" applyAlignment="1">
      <alignment vertical="center" wrapText="1"/>
    </xf>
    <xf numFmtId="0" fontId="11" fillId="3" borderId="6" xfId="1" applyFont="1" applyFill="1" applyBorder="1" applyAlignment="1">
      <alignment horizontal="left" vertical="center" readingOrder="2"/>
    </xf>
    <xf numFmtId="0" fontId="11" fillId="3" borderId="8" xfId="1" applyFont="1" applyFill="1" applyBorder="1" applyAlignment="1">
      <alignment horizontal="left" vertical="center"/>
    </xf>
    <xf numFmtId="0" fontId="6" fillId="3" borderId="8" xfId="1" applyFont="1" applyFill="1" applyBorder="1" applyAlignment="1">
      <alignment horizontal="right" vertical="center" indent="1"/>
    </xf>
    <xf numFmtId="0" fontId="17" fillId="3" borderId="7" xfId="1" applyFont="1" applyFill="1" applyBorder="1" applyAlignment="1">
      <alignment horizontal="left" vertical="center" wrapText="1"/>
    </xf>
    <xf numFmtId="0" fontId="10" fillId="0" borderId="6" xfId="1" applyFont="1" applyBorder="1" applyAlignment="1">
      <alignment horizontal="left" vertical="center" wrapText="1" readingOrder="1"/>
    </xf>
    <xf numFmtId="0" fontId="10" fillId="0" borderId="6" xfId="1" applyFont="1" applyBorder="1" applyAlignment="1">
      <alignment horizontal="center" vertical="center" readingOrder="1"/>
    </xf>
    <xf numFmtId="0" fontId="32" fillId="0" borderId="0" xfId="1" applyFont="1" applyAlignment="1">
      <alignment horizontal="left"/>
    </xf>
    <xf numFmtId="0" fontId="32" fillId="0" borderId="0" xfId="1" applyFont="1"/>
    <xf numFmtId="0" fontId="4" fillId="0" borderId="0" xfId="1" applyFont="1" applyAlignment="1">
      <alignment horizontal="center"/>
    </xf>
    <xf numFmtId="0" fontId="11" fillId="3" borderId="3" xfId="1" applyFont="1" applyFill="1" applyBorder="1" applyAlignment="1">
      <alignment horizontal="right" vertical="center"/>
    </xf>
    <xf numFmtId="0" fontId="6" fillId="3" borderId="7" xfId="1" applyFont="1" applyFill="1" applyBorder="1" applyAlignment="1">
      <alignment horizontal="left" vertical="center"/>
    </xf>
    <xf numFmtId="1" fontId="6" fillId="0" borderId="9" xfId="1" applyNumberFormat="1" applyFont="1" applyFill="1" applyBorder="1" applyAlignment="1">
      <alignment horizontal="center" vertical="center" readingOrder="1"/>
    </xf>
    <xf numFmtId="0" fontId="4" fillId="3" borderId="3" xfId="1" applyFill="1" applyBorder="1" applyAlignment="1">
      <alignment horizontal="center" vertical="center"/>
    </xf>
    <xf numFmtId="0" fontId="6" fillId="3" borderId="3" xfId="1" applyFont="1" applyFill="1" applyBorder="1" applyAlignment="1">
      <alignment horizontal="left" vertical="center" wrapText="1"/>
    </xf>
    <xf numFmtId="0" fontId="4" fillId="3" borderId="6" xfId="1" applyFill="1" applyBorder="1" applyAlignment="1">
      <alignment horizontal="center" vertical="center"/>
    </xf>
    <xf numFmtId="0" fontId="6" fillId="3" borderId="6" xfId="1" applyFont="1" applyFill="1" applyBorder="1" applyAlignment="1">
      <alignment horizontal="left" wrapText="1"/>
    </xf>
    <xf numFmtId="0" fontId="4" fillId="3" borderId="7" xfId="1" applyFill="1" applyBorder="1" applyAlignment="1">
      <alignment horizontal="center" vertical="center"/>
    </xf>
    <xf numFmtId="0" fontId="24" fillId="3" borderId="0" xfId="1" applyFont="1" applyFill="1" applyBorder="1" applyAlignment="1">
      <alignment horizontal="left" vertical="center" readingOrder="2"/>
    </xf>
    <xf numFmtId="0" fontId="40" fillId="0" borderId="0" xfId="8" applyFont="1" applyBorder="1" applyAlignment="1">
      <alignment horizontal="center" vertical="center"/>
    </xf>
    <xf numFmtId="0" fontId="2" fillId="0" borderId="0" xfId="8"/>
    <xf numFmtId="0" fontId="40" fillId="0" borderId="0" xfId="8" applyFont="1" applyAlignment="1">
      <alignment horizontal="center" vertical="center" wrapText="1"/>
    </xf>
    <xf numFmtId="0" fontId="2" fillId="0" borderId="0" xfId="8" applyFill="1"/>
    <xf numFmtId="0" fontId="40" fillId="0" borderId="0" xfId="8" applyFont="1" applyFill="1" applyBorder="1" applyAlignment="1">
      <alignment horizontal="left" vertical="center"/>
    </xf>
    <xf numFmtId="0" fontId="7" fillId="0" borderId="2" xfId="8" applyFont="1" applyBorder="1" applyAlignment="1">
      <alignment horizontal="center" vertical="center"/>
    </xf>
    <xf numFmtId="0" fontId="7" fillId="0" borderId="0" xfId="8" applyFont="1" applyBorder="1" applyAlignment="1">
      <alignment horizontal="center" vertical="center"/>
    </xf>
    <xf numFmtId="0" fontId="7" fillId="0" borderId="0" xfId="8" applyFont="1" applyBorder="1" applyAlignment="1">
      <alignment horizontal="center" vertical="center" wrapText="1"/>
    </xf>
    <xf numFmtId="0" fontId="17" fillId="0" borderId="0" xfId="8" applyFont="1" applyBorder="1" applyAlignment="1">
      <alignment horizontal="center" vertical="center" wrapText="1"/>
    </xf>
    <xf numFmtId="0" fontId="7" fillId="0" borderId="23" xfId="8" applyFont="1" applyBorder="1" applyAlignment="1">
      <alignment horizontal="center" vertical="center"/>
    </xf>
    <xf numFmtId="0" fontId="6" fillId="0" borderId="23" xfId="8" applyFont="1" applyBorder="1" applyAlignment="1">
      <alignment horizontal="center" vertical="center" wrapText="1"/>
    </xf>
    <xf numFmtId="0" fontId="10" fillId="0" borderId="23" xfId="8" applyFont="1" applyBorder="1" applyAlignment="1">
      <alignment horizontal="center" vertical="center" wrapText="1"/>
    </xf>
    <xf numFmtId="1" fontId="7" fillId="0" borderId="3" xfId="8" applyNumberFormat="1" applyFont="1" applyBorder="1" applyAlignment="1">
      <alignment horizontal="center"/>
    </xf>
    <xf numFmtId="0" fontId="2" fillId="0" borderId="54" xfId="8" applyBorder="1"/>
    <xf numFmtId="0" fontId="2" fillId="0" borderId="19" xfId="8" applyBorder="1"/>
    <xf numFmtId="0" fontId="2" fillId="0" borderId="55" xfId="8" applyBorder="1"/>
    <xf numFmtId="0" fontId="7" fillId="0" borderId="6" xfId="8" applyFont="1" applyBorder="1" applyAlignment="1">
      <alignment horizontal="right" vertical="center"/>
    </xf>
    <xf numFmtId="0" fontId="7" fillId="0" borderId="6" xfId="8" applyFont="1" applyBorder="1" applyAlignment="1">
      <alignment horizontal="left" vertical="center" wrapText="1"/>
    </xf>
    <xf numFmtId="0" fontId="2" fillId="0" borderId="30" xfId="8" applyBorder="1"/>
    <xf numFmtId="0" fontId="2" fillId="0" borderId="0" xfId="8" applyBorder="1"/>
    <xf numFmtId="0" fontId="2" fillId="0" borderId="37" xfId="8" applyBorder="1"/>
    <xf numFmtId="1" fontId="7" fillId="0" borderId="6" xfId="8" applyNumberFormat="1" applyFont="1" applyBorder="1" applyAlignment="1">
      <alignment horizontal="center" vertical="center"/>
    </xf>
    <xf numFmtId="0" fontId="7" fillId="0" borderId="8" xfId="8" applyFont="1" applyBorder="1" applyAlignment="1">
      <alignment horizontal="right" vertical="center"/>
    </xf>
    <xf numFmtId="1" fontId="7" fillId="0" borderId="8" xfId="8" applyNumberFormat="1" applyFont="1" applyBorder="1" applyAlignment="1">
      <alignment horizontal="center" vertical="center"/>
    </xf>
    <xf numFmtId="0" fontId="7" fillId="0" borderId="8" xfId="8" applyFont="1" applyBorder="1" applyAlignment="1">
      <alignment horizontal="left" vertical="center" wrapText="1"/>
    </xf>
    <xf numFmtId="1" fontId="7" fillId="0" borderId="56" xfId="8" applyNumberFormat="1" applyFont="1" applyBorder="1" applyAlignment="1">
      <alignment horizontal="center" vertical="center"/>
    </xf>
    <xf numFmtId="0" fontId="7" fillId="0" borderId="3" xfId="8" applyFont="1" applyBorder="1" applyAlignment="1">
      <alignment horizontal="right" vertical="center"/>
    </xf>
    <xf numFmtId="0" fontId="7" fillId="0" borderId="3" xfId="8" applyFont="1" applyBorder="1" applyAlignment="1">
      <alignment horizontal="left" vertical="center" wrapText="1"/>
    </xf>
    <xf numFmtId="1" fontId="7" fillId="0" borderId="24" xfId="8" applyNumberFormat="1" applyFont="1" applyBorder="1" applyAlignment="1">
      <alignment horizontal="center" vertical="center"/>
    </xf>
    <xf numFmtId="0" fontId="49" fillId="0" borderId="0" xfId="8" applyFont="1" applyBorder="1" applyAlignment="1">
      <alignment horizontal="center"/>
    </xf>
    <xf numFmtId="0" fontId="2" fillId="0" borderId="57" xfId="8" applyBorder="1"/>
    <xf numFmtId="0" fontId="2" fillId="0" borderId="33" xfId="8" applyBorder="1"/>
    <xf numFmtId="0" fontId="2" fillId="0" borderId="58" xfId="8" applyBorder="1"/>
    <xf numFmtId="0" fontId="2" fillId="0" borderId="0" xfId="8" applyFont="1"/>
    <xf numFmtId="0" fontId="2" fillId="0" borderId="33" xfId="8" applyFont="1" applyBorder="1"/>
    <xf numFmtId="0" fontId="49" fillId="0" borderId="0" xfId="8" applyFont="1" applyBorder="1" applyAlignment="1">
      <alignment horizontal="center" vertical="center"/>
    </xf>
    <xf numFmtId="1" fontId="7" fillId="0" borderId="3" xfId="8" applyNumberFormat="1" applyFont="1" applyBorder="1" applyAlignment="1">
      <alignment horizontal="center" vertical="center"/>
    </xf>
    <xf numFmtId="0" fontId="7" fillId="0" borderId="0" xfId="8" applyFont="1" applyBorder="1" applyAlignment="1">
      <alignment vertical="center" wrapText="1"/>
    </xf>
    <xf numFmtId="3" fontId="2" fillId="0" borderId="0" xfId="8" applyNumberFormat="1"/>
    <xf numFmtId="0" fontId="7" fillId="0" borderId="0" xfId="8" applyFont="1" applyBorder="1" applyAlignment="1">
      <alignment vertical="center"/>
    </xf>
    <xf numFmtId="0" fontId="2" fillId="2" borderId="0" xfId="10" applyFill="1"/>
    <xf numFmtId="0" fontId="2" fillId="0" borderId="0" xfId="10"/>
    <xf numFmtId="0" fontId="2" fillId="0" borderId="0" xfId="10" applyFill="1"/>
    <xf numFmtId="0" fontId="7" fillId="0" borderId="0" xfId="8" applyFont="1" applyBorder="1" applyAlignment="1">
      <alignment horizontal="center" vertical="center" wrapText="1"/>
    </xf>
    <xf numFmtId="0" fontId="42" fillId="0" borderId="32" xfId="10" applyFont="1" applyBorder="1" applyAlignment="1">
      <alignment horizontal="center" vertical="center" wrapText="1"/>
    </xf>
    <xf numFmtId="0" fontId="42" fillId="0" borderId="0" xfId="8" applyFont="1" applyBorder="1" applyAlignment="1">
      <alignment horizontal="center" vertical="center" wrapText="1"/>
    </xf>
    <xf numFmtId="0" fontId="7" fillId="0" borderId="31" xfId="8" applyFont="1" applyBorder="1" applyAlignment="1">
      <alignment horizontal="right" vertical="center"/>
    </xf>
    <xf numFmtId="0" fontId="7" fillId="0" borderId="31" xfId="8" applyFont="1" applyBorder="1" applyAlignment="1">
      <alignment horizontal="left" vertical="center"/>
    </xf>
    <xf numFmtId="0" fontId="7" fillId="0" borderId="6" xfId="8" applyFont="1" applyBorder="1" applyAlignment="1">
      <alignment horizontal="left" vertical="center"/>
    </xf>
    <xf numFmtId="0" fontId="7" fillId="0" borderId="6" xfId="8" applyFont="1" applyBorder="1" applyAlignment="1">
      <alignment vertical="center"/>
    </xf>
    <xf numFmtId="0" fontId="7" fillId="0" borderId="31" xfId="8" applyFont="1" applyBorder="1" applyAlignment="1">
      <alignment vertical="top"/>
    </xf>
    <xf numFmtId="0" fontId="2" fillId="0" borderId="54" xfId="10" applyBorder="1"/>
    <xf numFmtId="0" fontId="2" fillId="0" borderId="19" xfId="10" applyBorder="1"/>
    <xf numFmtId="0" fontId="2" fillId="0" borderId="55" xfId="10" applyBorder="1"/>
    <xf numFmtId="0" fontId="7" fillId="0" borderId="6" xfId="8" applyFont="1" applyBorder="1" applyAlignment="1">
      <alignment vertical="top"/>
    </xf>
    <xf numFmtId="0" fontId="2" fillId="0" borderId="30" xfId="10" applyBorder="1"/>
    <xf numFmtId="0" fontId="2" fillId="0" borderId="0" xfId="10" applyBorder="1"/>
    <xf numFmtId="0" fontId="2" fillId="0" borderId="37" xfId="10" applyBorder="1"/>
    <xf numFmtId="0" fontId="2" fillId="0" borderId="57" xfId="10" applyBorder="1"/>
    <xf numFmtId="0" fontId="2" fillId="0" borderId="33" xfId="10" applyBorder="1"/>
    <xf numFmtId="0" fontId="2" fillId="0" borderId="33" xfId="10" applyFont="1" applyBorder="1"/>
    <xf numFmtId="0" fontId="2" fillId="0" borderId="58" xfId="10" applyBorder="1"/>
    <xf numFmtId="0" fontId="42" fillId="0" borderId="32" xfId="8" applyFont="1" applyBorder="1" applyAlignment="1">
      <alignment horizontal="right" vertical="center" readingOrder="2"/>
    </xf>
    <xf numFmtId="0" fontId="42" fillId="0" borderId="32" xfId="8" applyFont="1" applyBorder="1" applyAlignment="1">
      <alignment horizontal="right" vertical="center" wrapText="1" readingOrder="2"/>
    </xf>
    <xf numFmtId="0" fontId="42" fillId="0" borderId="32" xfId="12" applyFont="1" applyBorder="1" applyAlignment="1">
      <alignment horizontal="right" vertical="center" readingOrder="2"/>
    </xf>
    <xf numFmtId="0" fontId="7" fillId="0" borderId="0" xfId="8" applyFont="1" applyBorder="1" applyAlignment="1">
      <alignment horizontal="left" vertical="center" readingOrder="2"/>
    </xf>
    <xf numFmtId="0" fontId="7" fillId="0" borderId="0" xfId="11" applyFont="1" applyBorder="1" applyAlignment="1">
      <alignment horizontal="center" vertical="center" readingOrder="2"/>
    </xf>
    <xf numFmtId="0" fontId="2" fillId="0" borderId="0" xfId="10" applyAlignment="1">
      <alignment readingOrder="2"/>
    </xf>
    <xf numFmtId="0" fontId="49" fillId="0" borderId="0" xfId="5" applyFont="1" applyAlignment="1">
      <alignment readingOrder="2"/>
    </xf>
    <xf numFmtId="0" fontId="49" fillId="0" borderId="0" xfId="10" applyFont="1" applyAlignment="1">
      <alignment readingOrder="2"/>
    </xf>
    <xf numFmtId="0" fontId="49" fillId="0" borderId="0" xfId="10" applyFont="1"/>
    <xf numFmtId="0" fontId="42" fillId="0" borderId="0" xfId="8" applyFont="1" applyBorder="1" applyAlignment="1">
      <alignment horizontal="right" vertical="center" readingOrder="2"/>
    </xf>
    <xf numFmtId="0" fontId="51" fillId="0" borderId="0" xfId="5" applyFont="1"/>
    <xf numFmtId="0" fontId="49" fillId="0" borderId="0" xfId="5" applyFont="1"/>
    <xf numFmtId="0" fontId="40" fillId="0" borderId="0" xfId="8" applyFont="1" applyBorder="1" applyAlignment="1">
      <alignment vertical="center"/>
    </xf>
    <xf numFmtId="0" fontId="7" fillId="0" borderId="0" xfId="8" applyFont="1" applyBorder="1" applyAlignment="1">
      <alignment horizontal="left" vertical="center"/>
    </xf>
    <xf numFmtId="0" fontId="40" fillId="0" borderId="1" xfId="8" applyFont="1" applyFill="1" applyBorder="1" applyAlignment="1">
      <alignment vertical="center"/>
    </xf>
    <xf numFmtId="0" fontId="40" fillId="0" borderId="0" xfId="8" applyFont="1" applyFill="1" applyBorder="1" applyAlignment="1">
      <alignment vertical="center"/>
    </xf>
    <xf numFmtId="0" fontId="42" fillId="0" borderId="56" xfId="10" applyFont="1" applyBorder="1" applyAlignment="1">
      <alignment horizontal="center" vertical="center" wrapText="1"/>
    </xf>
    <xf numFmtId="0" fontId="7" fillId="0" borderId="0" xfId="8" applyFont="1" applyBorder="1" applyAlignment="1">
      <alignment horizontal="right" vertical="center"/>
    </xf>
    <xf numFmtId="0" fontId="50" fillId="0" borderId="0" xfId="9" applyNumberFormat="1" applyFont="1" applyBorder="1" applyAlignment="1">
      <alignment horizontal="center" vertical="center"/>
    </xf>
    <xf numFmtId="1" fontId="50" fillId="0" borderId="0" xfId="9" applyNumberFormat="1" applyFont="1" applyBorder="1" applyAlignment="1">
      <alignment horizontal="center" vertical="center"/>
    </xf>
    <xf numFmtId="0" fontId="7" fillId="0" borderId="0" xfId="8" applyFont="1" applyBorder="1" applyAlignment="1">
      <alignment vertical="top"/>
    </xf>
    <xf numFmtId="0" fontId="50" fillId="0" borderId="32" xfId="12" applyFont="1" applyBorder="1" applyAlignment="1">
      <alignment horizontal="right" vertical="center" indent="2"/>
    </xf>
    <xf numFmtId="0" fontId="50" fillId="0" borderId="1" xfId="12" applyFont="1" applyBorder="1" applyAlignment="1">
      <alignment horizontal="right" vertical="center" indent="2"/>
    </xf>
    <xf numFmtId="0" fontId="42" fillId="0" borderId="56" xfId="8" applyFont="1" applyBorder="1" applyAlignment="1">
      <alignment horizontal="center" vertical="center" wrapText="1"/>
    </xf>
    <xf numFmtId="0" fontId="7" fillId="0" borderId="8" xfId="8" applyFont="1" applyBorder="1" applyAlignment="1">
      <alignment vertical="top"/>
    </xf>
    <xf numFmtId="0" fontId="50" fillId="0" borderId="0" xfId="12" applyFont="1" applyBorder="1" applyAlignment="1">
      <alignment horizontal="right" vertical="center" indent="2"/>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5" fillId="0" borderId="6" xfId="1" applyFont="1" applyFill="1" applyBorder="1" applyAlignment="1">
      <alignment horizontal="left" vertical="center" readingOrder="2"/>
    </xf>
    <xf numFmtId="0" fontId="5" fillId="0" borderId="8" xfId="1" applyFont="1" applyFill="1" applyBorder="1" applyAlignment="1">
      <alignment horizontal="left" vertical="center"/>
    </xf>
    <xf numFmtId="0" fontId="52" fillId="0" borderId="2" xfId="1" applyFont="1" applyFill="1" applyBorder="1" applyAlignment="1">
      <alignment vertical="center" readingOrder="2"/>
    </xf>
    <xf numFmtId="0" fontId="6" fillId="3" borderId="3" xfId="1" applyFont="1" applyFill="1" applyBorder="1" applyAlignment="1">
      <alignment horizontal="left" vertical="center" readingOrder="1"/>
    </xf>
    <xf numFmtId="0" fontId="6" fillId="3" borderId="6" xfId="1" applyFont="1" applyFill="1" applyBorder="1" applyAlignment="1">
      <alignment horizontal="left" vertical="center" readingOrder="1"/>
    </xf>
    <xf numFmtId="0" fontId="6" fillId="3" borderId="9" xfId="1" applyFont="1" applyFill="1" applyBorder="1" applyAlignment="1">
      <alignment horizontal="left" vertical="center" readingOrder="1"/>
    </xf>
    <xf numFmtId="0" fontId="7" fillId="0" borderId="3" xfId="8" applyFont="1" applyBorder="1" applyAlignment="1">
      <alignment horizontal="center" vertical="center"/>
    </xf>
    <xf numFmtId="0" fontId="7" fillId="0" borderId="0" xfId="8" applyFont="1" applyBorder="1" applyAlignment="1">
      <alignment horizontal="center" vertical="center"/>
    </xf>
    <xf numFmtId="0" fontId="7" fillId="0" borderId="0" xfId="8" applyFont="1" applyBorder="1" applyAlignment="1">
      <alignment horizontal="center" vertical="center" wrapText="1"/>
    </xf>
    <xf numFmtId="0" fontId="6" fillId="0" borderId="0" xfId="1" applyFont="1" applyFill="1" applyBorder="1" applyAlignment="1">
      <alignment vertical="center"/>
    </xf>
    <xf numFmtId="0" fontId="6" fillId="0" borderId="5" xfId="1" applyFont="1" applyBorder="1" applyAlignment="1">
      <alignment horizontal="center" vertical="center"/>
    </xf>
    <xf numFmtId="0" fontId="6" fillId="0" borderId="6" xfId="1" applyFont="1" applyBorder="1" applyAlignment="1">
      <alignment horizontal="center" vertical="center" readingOrder="2"/>
    </xf>
    <xf numFmtId="0" fontId="6" fillId="0" borderId="7" xfId="1" applyFont="1" applyBorder="1" applyAlignment="1">
      <alignment horizontal="center" vertical="center"/>
    </xf>
    <xf numFmtId="0" fontId="11" fillId="0" borderId="6" xfId="1" applyFont="1" applyFill="1" applyBorder="1" applyAlignment="1">
      <alignment horizontal="center" vertical="center" wrapText="1" readingOrder="2"/>
    </xf>
    <xf numFmtId="0" fontId="21" fillId="0" borderId="0" xfId="1" applyFont="1" applyFill="1" applyBorder="1" applyAlignment="1">
      <alignment horizontal="center" vertical="center"/>
    </xf>
    <xf numFmtId="0" fontId="21" fillId="0" borderId="8" xfId="1" applyFont="1" applyFill="1" applyBorder="1" applyAlignment="1">
      <alignment horizontal="center" vertical="center"/>
    </xf>
    <xf numFmtId="0" fontId="21" fillId="0" borderId="4"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8" xfId="1" applyFont="1" applyFill="1" applyBorder="1" applyAlignment="1">
      <alignment horizontal="center" vertical="center"/>
    </xf>
    <xf numFmtId="0" fontId="31" fillId="0" borderId="0" xfId="1" applyFont="1" applyAlignment="1">
      <alignment vertical="center" wrapText="1"/>
    </xf>
    <xf numFmtId="0" fontId="11" fillId="0" borderId="60" xfId="1" applyFont="1" applyFill="1" applyBorder="1" applyAlignment="1">
      <alignment horizontal="right" vertical="center" wrapText="1" readingOrder="2"/>
    </xf>
    <xf numFmtId="0" fontId="11" fillId="0" borderId="60" xfId="1" applyFont="1" applyFill="1" applyBorder="1" applyAlignment="1">
      <alignment horizontal="center" vertical="center" wrapText="1" readingOrder="2"/>
    </xf>
    <xf numFmtId="0" fontId="9" fillId="0" borderId="6" xfId="1" applyFont="1" applyBorder="1" applyAlignment="1">
      <alignment horizontal="right" vertical="center"/>
    </xf>
    <xf numFmtId="0" fontId="21" fillId="0" borderId="7" xfId="1" applyFont="1" applyFill="1" applyBorder="1" applyAlignment="1">
      <alignment horizontal="center" vertical="center"/>
    </xf>
    <xf numFmtId="0" fontId="17" fillId="0" borderId="0" xfId="8" applyFont="1" applyBorder="1" applyAlignment="1">
      <alignment horizontal="center"/>
    </xf>
    <xf numFmtId="0" fontId="49" fillId="0" borderId="19" xfId="5" applyFont="1" applyBorder="1"/>
    <xf numFmtId="0" fontId="49" fillId="0" borderId="55" xfId="5" applyFont="1" applyBorder="1"/>
    <xf numFmtId="0" fontId="49" fillId="0" borderId="0" xfId="5" applyFont="1" applyBorder="1"/>
    <xf numFmtId="0" fontId="49" fillId="0" borderId="37" xfId="5" applyFont="1" applyBorder="1"/>
    <xf numFmtId="0" fontId="49" fillId="0" borderId="33" xfId="5" applyFont="1" applyBorder="1"/>
    <xf numFmtId="0" fontId="49" fillId="0" borderId="58" xfId="5" applyFont="1" applyBorder="1"/>
    <xf numFmtId="0" fontId="49" fillId="0" borderId="25" xfId="5" applyFont="1" applyBorder="1"/>
    <xf numFmtId="0" fontId="49" fillId="0" borderId="34" xfId="5" applyFont="1" applyBorder="1"/>
    <xf numFmtId="0" fontId="49" fillId="0" borderId="30" xfId="5" applyFont="1" applyBorder="1"/>
    <xf numFmtId="0" fontId="49" fillId="0" borderId="50" xfId="5" applyFont="1" applyBorder="1"/>
    <xf numFmtId="0" fontId="49" fillId="0" borderId="54" xfId="5" applyFont="1" applyBorder="1"/>
    <xf numFmtId="0" fontId="27" fillId="3" borderId="0" xfId="6" applyFont="1" applyFill="1" applyBorder="1" applyAlignment="1">
      <alignment horizontal="center" vertical="center" wrapText="1"/>
    </xf>
    <xf numFmtId="0" fontId="7" fillId="0" borderId="6" xfId="9" applyNumberFormat="1" applyFont="1" applyBorder="1" applyAlignment="1">
      <alignment horizontal="center" vertical="center"/>
    </xf>
    <xf numFmtId="1" fontId="7" fillId="0" borderId="6" xfId="8" applyNumberFormat="1" applyFont="1" applyBorder="1" applyAlignment="1">
      <alignment horizontal="center" vertical="center" wrapText="1"/>
    </xf>
    <xf numFmtId="1" fontId="7" fillId="0" borderId="3" xfId="8" applyNumberFormat="1" applyFont="1" applyBorder="1" applyAlignment="1">
      <alignment horizontal="center" vertical="center" wrapText="1"/>
    </xf>
    <xf numFmtId="0" fontId="7" fillId="0" borderId="3" xfId="9" applyNumberFormat="1" applyFont="1" applyBorder="1" applyAlignment="1">
      <alignment horizontal="center" vertical="center"/>
    </xf>
    <xf numFmtId="3" fontId="7" fillId="0" borderId="0" xfId="8" applyNumberFormat="1" applyFont="1" applyBorder="1" applyAlignment="1">
      <alignment horizontal="right" vertical="center"/>
    </xf>
    <xf numFmtId="0" fontId="17" fillId="0" borderId="0" xfId="8" applyFont="1"/>
    <xf numFmtId="0" fontId="7" fillId="0" borderId="24" xfId="8" applyFont="1" applyBorder="1" applyAlignment="1">
      <alignment horizontal="center" vertical="center"/>
    </xf>
    <xf numFmtId="0" fontId="7" fillId="0" borderId="8" xfId="8" applyFont="1" applyBorder="1" applyAlignment="1">
      <alignment horizontal="left" vertical="center"/>
    </xf>
    <xf numFmtId="0" fontId="7" fillId="0" borderId="3" xfId="8" applyFont="1" applyBorder="1" applyAlignment="1">
      <alignment vertical="top"/>
    </xf>
    <xf numFmtId="0" fontId="7" fillId="0" borderId="56" xfId="8" applyFont="1" applyBorder="1" applyAlignment="1">
      <alignment horizontal="right" vertical="center"/>
    </xf>
    <xf numFmtId="0" fontId="7" fillId="0" borderId="56" xfId="8" applyFont="1" applyBorder="1" applyAlignment="1">
      <alignment horizontal="left" vertical="center"/>
    </xf>
    <xf numFmtId="0" fontId="13" fillId="0" borderId="0" xfId="1" applyFont="1" applyFill="1" applyBorder="1" applyAlignment="1">
      <alignment horizontal="center" vertical="center"/>
    </xf>
    <xf numFmtId="0" fontId="6"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6" fillId="3" borderId="0" xfId="0" applyFont="1" applyFill="1" applyBorder="1" applyAlignment="1">
      <alignment horizontal="left" vertical="center" wrapText="1"/>
    </xf>
    <xf numFmtId="0" fontId="12" fillId="0" borderId="4" xfId="1" applyFont="1" applyFill="1" applyBorder="1" applyAlignment="1">
      <alignment horizontal="center" vertical="center" wrapText="1"/>
    </xf>
    <xf numFmtId="0" fontId="11" fillId="0" borderId="9" xfId="1" applyFont="1" applyFill="1" applyBorder="1" applyAlignment="1">
      <alignment horizontal="right" vertical="center"/>
    </xf>
    <xf numFmtId="0" fontId="6" fillId="0" borderId="37" xfId="1" applyFont="1" applyFill="1" applyBorder="1" applyAlignment="1">
      <alignment horizontal="center" vertical="center" wrapText="1"/>
    </xf>
    <xf numFmtId="0" fontId="7" fillId="3" borderId="1" xfId="5" applyFont="1" applyFill="1" applyBorder="1" applyAlignment="1">
      <alignment horizontal="right"/>
    </xf>
    <xf numFmtId="0" fontId="48" fillId="3" borderId="0" xfId="0" applyFont="1" applyFill="1" applyBorder="1" applyAlignment="1">
      <alignment vertical="center"/>
    </xf>
    <xf numFmtId="0" fontId="47" fillId="3" borderId="0" xfId="0" applyFont="1" applyFill="1" applyBorder="1" applyAlignment="1">
      <alignment vertical="center" wrapText="1"/>
    </xf>
    <xf numFmtId="0" fontId="44" fillId="0" borderId="4" xfId="1" applyFont="1" applyFill="1" applyBorder="1" applyAlignment="1">
      <alignment horizontal="center" vertical="center"/>
    </xf>
    <xf numFmtId="0" fontId="34" fillId="0" borderId="4" xfId="0" applyFont="1" applyFill="1" applyBorder="1" applyAlignment="1">
      <alignment horizontal="center" vertical="center"/>
    </xf>
    <xf numFmtId="0" fontId="6" fillId="0" borderId="39" xfId="1" applyFont="1" applyFill="1" applyBorder="1" applyAlignment="1">
      <alignment horizontal="right" vertical="center" indent="1" readingOrder="1"/>
    </xf>
    <xf numFmtId="0" fontId="6" fillId="0" borderId="41" xfId="1" applyFont="1" applyFill="1" applyBorder="1" applyAlignment="1">
      <alignment horizontal="right" vertical="center" indent="1" readingOrder="1"/>
    </xf>
    <xf numFmtId="0" fontId="6" fillId="0" borderId="61" xfId="1" applyFont="1" applyFill="1" applyBorder="1" applyAlignment="1">
      <alignment horizontal="right" vertical="center" indent="1" readingOrder="1"/>
    </xf>
    <xf numFmtId="0" fontId="6" fillId="0" borderId="43" xfId="1" applyFont="1" applyFill="1" applyBorder="1" applyAlignment="1">
      <alignment horizontal="right" vertical="center" indent="1" readingOrder="1"/>
    </xf>
    <xf numFmtId="0" fontId="11" fillId="0" borderId="0" xfId="1" applyFont="1" applyFill="1" applyBorder="1" applyAlignment="1">
      <alignment horizontal="right" vertical="center"/>
    </xf>
    <xf numFmtId="0" fontId="6" fillId="0" borderId="0" xfId="1" applyFont="1" applyFill="1" applyBorder="1" applyAlignment="1">
      <alignment horizontal="center" vertical="center" readingOrder="1"/>
    </xf>
    <xf numFmtId="0" fontId="6" fillId="0" borderId="0" xfId="1" applyFont="1" applyBorder="1" applyAlignment="1">
      <alignment horizontal="left" vertical="center" wrapText="1"/>
    </xf>
    <xf numFmtId="0" fontId="43" fillId="3" borderId="22" xfId="7" applyFont="1" applyFill="1" applyBorder="1" applyAlignment="1">
      <alignment horizontal="center" vertical="center" wrapText="1"/>
    </xf>
    <xf numFmtId="0" fontId="7" fillId="0" borderId="56" xfId="8" applyFont="1" applyBorder="1" applyAlignment="1">
      <alignment horizontal="center" vertical="center"/>
    </xf>
    <xf numFmtId="0" fontId="7" fillId="0" borderId="3" xfId="8" applyFont="1" applyBorder="1" applyAlignment="1">
      <alignment horizontal="center" vertical="center"/>
    </xf>
    <xf numFmtId="0" fontId="7" fillId="0" borderId="0" xfId="8" applyFont="1" applyBorder="1" applyAlignment="1">
      <alignment horizontal="center" vertical="center"/>
    </xf>
    <xf numFmtId="0" fontId="40" fillId="0" borderId="0" xfId="217" applyFont="1" applyBorder="1" applyAlignment="1">
      <alignment horizontal="center" vertical="center"/>
    </xf>
    <xf numFmtId="0" fontId="1" fillId="0" borderId="0" xfId="217"/>
    <xf numFmtId="0" fontId="40" fillId="0" borderId="0" xfId="217" applyFont="1" applyAlignment="1">
      <alignment horizontal="center" vertical="center" wrapText="1"/>
    </xf>
    <xf numFmtId="0" fontId="1" fillId="0" borderId="0" xfId="217" applyFill="1"/>
    <xf numFmtId="0" fontId="40" fillId="0" borderId="0" xfId="217" applyFont="1" applyFill="1" applyBorder="1" applyAlignment="1">
      <alignment horizontal="left" vertical="center"/>
    </xf>
    <xf numFmtId="0" fontId="7" fillId="0" borderId="2" xfId="217" applyFont="1" applyBorder="1" applyAlignment="1">
      <alignment horizontal="center" vertical="center"/>
    </xf>
    <xf numFmtId="0" fontId="17" fillId="0" borderId="0" xfId="217" applyFont="1" applyBorder="1" applyAlignment="1">
      <alignment horizontal="center" vertical="center" wrapText="1"/>
    </xf>
    <xf numFmtId="0" fontId="7" fillId="0" borderId="0" xfId="217" applyFont="1" applyBorder="1" applyAlignment="1">
      <alignment horizontal="center" vertical="center"/>
    </xf>
    <xf numFmtId="0" fontId="7" fillId="0" borderId="0" xfId="217" applyFont="1" applyBorder="1" applyAlignment="1">
      <alignment horizontal="center" vertical="center" wrapText="1"/>
    </xf>
    <xf numFmtId="0" fontId="7" fillId="0" borderId="23" xfId="217" applyFont="1" applyBorder="1" applyAlignment="1">
      <alignment horizontal="center" vertical="center"/>
    </xf>
    <xf numFmtId="0" fontId="6" fillId="0" borderId="23" xfId="217" applyFont="1" applyBorder="1" applyAlignment="1">
      <alignment horizontal="center" vertical="center" wrapText="1"/>
    </xf>
    <xf numFmtId="0" fontId="10" fillId="0" borderId="23" xfId="217" applyFont="1" applyBorder="1" applyAlignment="1">
      <alignment horizontal="center" vertical="center" wrapText="1"/>
    </xf>
    <xf numFmtId="1" fontId="7" fillId="0" borderId="3" xfId="217" applyNumberFormat="1" applyFont="1" applyBorder="1" applyAlignment="1">
      <alignment horizontal="center" wrapText="1"/>
    </xf>
    <xf numFmtId="0" fontId="7" fillId="0" borderId="6" xfId="218" applyNumberFormat="1" applyFont="1" applyBorder="1" applyAlignment="1">
      <alignment horizontal="center" vertical="center"/>
    </xf>
    <xf numFmtId="1" fontId="7" fillId="0" borderId="3" xfId="217" applyNumberFormat="1" applyFont="1" applyBorder="1" applyAlignment="1">
      <alignment horizontal="center" vertical="center" wrapText="1"/>
    </xf>
    <xf numFmtId="0" fontId="7" fillId="0" borderId="3" xfId="217" applyFont="1" applyBorder="1" applyAlignment="1">
      <alignment horizontal="center" vertical="center" wrapText="1"/>
    </xf>
    <xf numFmtId="0" fontId="1" fillId="0" borderId="54" xfId="217" applyBorder="1"/>
    <xf numFmtId="0" fontId="1" fillId="0" borderId="19" xfId="217" applyBorder="1"/>
    <xf numFmtId="0" fontId="1" fillId="0" borderId="55" xfId="217" applyBorder="1"/>
    <xf numFmtId="0" fontId="7" fillId="0" borderId="6" xfId="217" applyFont="1" applyBorder="1" applyAlignment="1">
      <alignment horizontal="right" vertical="center"/>
    </xf>
    <xf numFmtId="1" fontId="7" fillId="0" borderId="6" xfId="217" applyNumberFormat="1" applyFont="1" applyBorder="1" applyAlignment="1">
      <alignment horizontal="center" vertical="center" wrapText="1"/>
    </xf>
    <xf numFmtId="0" fontId="7" fillId="0" borderId="6" xfId="217" applyFont="1" applyBorder="1" applyAlignment="1">
      <alignment horizontal="left" vertical="center" wrapText="1"/>
    </xf>
    <xf numFmtId="0" fontId="1" fillId="0" borderId="30" xfId="217" applyBorder="1"/>
    <xf numFmtId="0" fontId="42" fillId="0" borderId="0" xfId="217" applyFont="1" applyBorder="1" applyAlignment="1">
      <alignment horizontal="center" vertical="center" wrapText="1"/>
    </xf>
    <xf numFmtId="0" fontId="1" fillId="0" borderId="0" xfId="217" applyBorder="1"/>
    <xf numFmtId="0" fontId="1" fillId="0" borderId="37" xfId="217" applyBorder="1"/>
    <xf numFmtId="1" fontId="7" fillId="0" borderId="3" xfId="217" applyNumberFormat="1" applyFont="1" applyBorder="1" applyAlignment="1">
      <alignment horizontal="center" vertical="center"/>
    </xf>
    <xf numFmtId="0" fontId="7" fillId="0" borderId="6" xfId="217" applyFont="1" applyBorder="1" applyAlignment="1">
      <alignment horizontal="center" vertical="center" wrapText="1"/>
    </xf>
    <xf numFmtId="1" fontId="7" fillId="0" borderId="6" xfId="217" applyNumberFormat="1" applyFont="1" applyBorder="1" applyAlignment="1">
      <alignment horizontal="center" vertical="center"/>
    </xf>
    <xf numFmtId="0" fontId="7" fillId="0" borderId="8" xfId="217" applyFont="1" applyBorder="1" applyAlignment="1">
      <alignment horizontal="right" vertical="center"/>
    </xf>
    <xf numFmtId="1" fontId="7" fillId="0" borderId="8" xfId="217" applyNumberFormat="1" applyFont="1" applyBorder="1" applyAlignment="1">
      <alignment horizontal="center" vertical="center"/>
    </xf>
    <xf numFmtId="0" fontId="7" fillId="0" borderId="8" xfId="217" applyFont="1" applyBorder="1" applyAlignment="1">
      <alignment horizontal="left" vertical="center" wrapText="1"/>
    </xf>
    <xf numFmtId="0" fontId="7" fillId="0" borderId="8" xfId="217" applyFont="1" applyBorder="1" applyAlignment="1">
      <alignment horizontal="center" vertical="center" wrapText="1"/>
    </xf>
    <xf numFmtId="1" fontId="7" fillId="0" borderId="56" xfId="217" applyNumberFormat="1" applyFont="1" applyBorder="1" applyAlignment="1">
      <alignment horizontal="center" vertical="center"/>
    </xf>
    <xf numFmtId="0" fontId="7" fillId="0" borderId="56" xfId="217" applyFont="1" applyBorder="1" applyAlignment="1">
      <alignment horizontal="center" vertical="center" wrapText="1"/>
    </xf>
    <xf numFmtId="0" fontId="7" fillId="0" borderId="3" xfId="217" applyFont="1" applyBorder="1" applyAlignment="1">
      <alignment horizontal="right" vertical="center"/>
    </xf>
    <xf numFmtId="0" fontId="7" fillId="0" borderId="3" xfId="218" applyNumberFormat="1" applyFont="1" applyBorder="1" applyAlignment="1">
      <alignment horizontal="center" vertical="center"/>
    </xf>
    <xf numFmtId="0" fontId="7" fillId="0" borderId="3" xfId="217" applyFont="1" applyBorder="1" applyAlignment="1">
      <alignment horizontal="left" vertical="center" wrapText="1"/>
    </xf>
    <xf numFmtId="0" fontId="7" fillId="0" borderId="8" xfId="217" applyFont="1" applyBorder="1" applyAlignment="1">
      <alignment horizontal="center" vertical="center"/>
    </xf>
    <xf numFmtId="1" fontId="7" fillId="0" borderId="24" xfId="217" applyNumberFormat="1" applyFont="1" applyBorder="1" applyAlignment="1">
      <alignment horizontal="center" vertical="center"/>
    </xf>
    <xf numFmtId="0" fontId="17" fillId="0" borderId="24" xfId="217" applyFont="1" applyBorder="1" applyAlignment="1">
      <alignment horizontal="center"/>
    </xf>
    <xf numFmtId="0" fontId="17" fillId="0" borderId="0" xfId="217" applyFont="1" applyBorder="1" applyAlignment="1">
      <alignment horizontal="center"/>
    </xf>
    <xf numFmtId="3" fontId="7" fillId="0" borderId="0" xfId="217" applyNumberFormat="1" applyFont="1" applyBorder="1" applyAlignment="1">
      <alignment horizontal="right" vertical="center"/>
    </xf>
    <xf numFmtId="0" fontId="17" fillId="0" borderId="0" xfId="217" applyFont="1"/>
    <xf numFmtId="0" fontId="1" fillId="0" borderId="57" xfId="217" applyBorder="1"/>
    <xf numFmtId="0" fontId="1" fillId="0" borderId="33" xfId="217" applyBorder="1"/>
    <xf numFmtId="0" fontId="1" fillId="0" borderId="58" xfId="217" applyBorder="1"/>
    <xf numFmtId="0" fontId="1" fillId="0" borderId="0" xfId="217" applyFont="1"/>
    <xf numFmtId="0" fontId="1" fillId="0" borderId="33" xfId="217" applyFont="1" applyBorder="1"/>
    <xf numFmtId="0" fontId="7" fillId="0" borderId="0" xfId="217" applyFont="1" applyBorder="1" applyAlignment="1">
      <alignment vertical="center" readingOrder="1"/>
    </xf>
    <xf numFmtId="0" fontId="7" fillId="0" borderId="0" xfId="217" applyFont="1" applyFill="1" applyBorder="1" applyAlignment="1">
      <alignment horizontal="left" vertical="center"/>
    </xf>
    <xf numFmtId="0" fontId="17" fillId="0" borderId="0" xfId="217" applyFont="1" applyBorder="1" applyAlignment="1">
      <alignment horizontal="center" vertical="center"/>
    </xf>
    <xf numFmtId="0" fontId="49" fillId="0" borderId="0" xfId="217" applyFont="1" applyBorder="1" applyAlignment="1">
      <alignment horizontal="center" vertical="center"/>
    </xf>
    <xf numFmtId="0" fontId="7" fillId="0" borderId="3" xfId="217" applyFont="1" applyBorder="1" applyAlignment="1">
      <alignment horizontal="center" vertical="center"/>
    </xf>
    <xf numFmtId="0" fontId="7" fillId="0" borderId="0" xfId="217" applyFont="1" applyBorder="1" applyAlignment="1">
      <alignment vertical="center" wrapText="1"/>
    </xf>
    <xf numFmtId="3" fontId="1" fillId="0" borderId="0" xfId="217" applyNumberFormat="1"/>
    <xf numFmtId="0" fontId="7" fillId="0" borderId="6" xfId="217" applyFont="1" applyBorder="1" applyAlignment="1">
      <alignment horizontal="center" vertical="center"/>
    </xf>
    <xf numFmtId="0" fontId="7" fillId="0" borderId="56" xfId="217" applyFont="1" applyBorder="1" applyAlignment="1">
      <alignment horizontal="center" vertical="center"/>
    </xf>
    <xf numFmtId="0" fontId="7" fillId="0" borderId="24" xfId="217" applyFont="1" applyBorder="1" applyAlignment="1">
      <alignment horizontal="center" vertical="center"/>
    </xf>
    <xf numFmtId="0" fontId="49" fillId="0" borderId="0" xfId="217" applyFont="1" applyBorder="1" applyAlignment="1">
      <alignment horizontal="center"/>
    </xf>
    <xf numFmtId="0" fontId="7" fillId="0" borderId="0" xfId="217" applyFont="1" applyBorder="1" applyAlignment="1">
      <alignment vertical="center"/>
    </xf>
    <xf numFmtId="0" fontId="1" fillId="0" borderId="0" xfId="219"/>
    <xf numFmtId="0" fontId="40" fillId="0" borderId="0" xfId="217" applyFont="1" applyFill="1" applyBorder="1" applyAlignment="1">
      <alignment horizontal="center" vertical="center"/>
    </xf>
    <xf numFmtId="0" fontId="1" fillId="2" borderId="0" xfId="219" applyFill="1"/>
    <xf numFmtId="0" fontId="1" fillId="0" borderId="0" xfId="219" applyFill="1"/>
    <xf numFmtId="0" fontId="7" fillId="0" borderId="0" xfId="219" applyFont="1" applyBorder="1" applyAlignment="1">
      <alignment horizontal="center" vertical="center" wrapText="1"/>
    </xf>
    <xf numFmtId="0" fontId="42" fillId="0" borderId="32" xfId="219" applyFont="1" applyBorder="1" applyAlignment="1">
      <alignment horizontal="center" vertical="center" wrapText="1"/>
    </xf>
    <xf numFmtId="0" fontId="7" fillId="0" borderId="31" xfId="217" applyFont="1" applyBorder="1" applyAlignment="1">
      <alignment horizontal="right" vertical="center"/>
    </xf>
    <xf numFmtId="0" fontId="7" fillId="0" borderId="31" xfId="219" applyFont="1" applyBorder="1" applyAlignment="1">
      <alignment horizontal="center"/>
    </xf>
    <xf numFmtId="0" fontId="7" fillId="0" borderId="31" xfId="217" applyFont="1" applyBorder="1" applyAlignment="1">
      <alignment horizontal="left" vertical="center"/>
    </xf>
    <xf numFmtId="0" fontId="7" fillId="0" borderId="0" xfId="220" applyFont="1" applyBorder="1" applyAlignment="1">
      <alignment horizontal="center" vertical="center"/>
    </xf>
    <xf numFmtId="0" fontId="7" fillId="0" borderId="6" xfId="219" applyFont="1" applyBorder="1" applyAlignment="1">
      <alignment horizontal="center"/>
    </xf>
    <xf numFmtId="0" fontId="7" fillId="0" borderId="6" xfId="217" applyFont="1" applyBorder="1" applyAlignment="1">
      <alignment horizontal="left" vertical="center"/>
    </xf>
    <xf numFmtId="0" fontId="7" fillId="0" borderId="6" xfId="217" applyFont="1" applyBorder="1" applyAlignment="1">
      <alignment vertical="center"/>
    </xf>
    <xf numFmtId="0" fontId="7" fillId="0" borderId="8" xfId="219" applyFont="1" applyBorder="1" applyAlignment="1">
      <alignment horizontal="center"/>
    </xf>
    <xf numFmtId="0" fontId="7" fillId="0" borderId="8" xfId="217" applyFont="1" applyBorder="1" applyAlignment="1">
      <alignment horizontal="left" vertical="center"/>
    </xf>
    <xf numFmtId="0" fontId="7" fillId="0" borderId="56" xfId="217" applyFont="1" applyBorder="1" applyAlignment="1">
      <alignment horizontal="right" vertical="center"/>
    </xf>
    <xf numFmtId="0" fontId="7" fillId="0" borderId="56" xfId="219" applyFont="1" applyBorder="1" applyAlignment="1">
      <alignment horizontal="center"/>
    </xf>
    <xf numFmtId="0" fontId="7" fillId="0" borderId="56" xfId="217" applyFont="1" applyBorder="1" applyAlignment="1">
      <alignment horizontal="left" vertical="center"/>
    </xf>
    <xf numFmtId="0" fontId="1" fillId="0" borderId="54" xfId="219" applyBorder="1"/>
    <xf numFmtId="0" fontId="1" fillId="0" borderId="19" xfId="219" applyBorder="1"/>
    <xf numFmtId="0" fontId="1" fillId="0" borderId="55" xfId="219" applyBorder="1"/>
    <xf numFmtId="0" fontId="1" fillId="0" borderId="30" xfId="219" applyBorder="1"/>
    <xf numFmtId="0" fontId="1" fillId="0" borderId="0" xfId="219" applyBorder="1"/>
    <xf numFmtId="0" fontId="1" fillId="0" borderId="37" xfId="219" applyBorder="1"/>
    <xf numFmtId="0" fontId="1" fillId="0" borderId="57" xfId="219" applyBorder="1"/>
    <xf numFmtId="0" fontId="1" fillId="0" borderId="33" xfId="219" applyBorder="1"/>
    <xf numFmtId="0" fontId="1" fillId="0" borderId="33" xfId="219" applyFont="1" applyBorder="1"/>
    <xf numFmtId="0" fontId="1" fillId="0" borderId="58" xfId="219" applyBorder="1"/>
    <xf numFmtId="0" fontId="42" fillId="0" borderId="32" xfId="217" applyFont="1" applyBorder="1" applyAlignment="1">
      <alignment horizontal="right" vertical="center" readingOrder="2"/>
    </xf>
    <xf numFmtId="0" fontId="42" fillId="0" borderId="32" xfId="217" applyFont="1" applyBorder="1" applyAlignment="1">
      <alignment horizontal="right" vertical="center" wrapText="1" readingOrder="2"/>
    </xf>
    <xf numFmtId="0" fontId="42" fillId="0" borderId="32" xfId="221" applyFont="1" applyBorder="1" applyAlignment="1">
      <alignment horizontal="right" vertical="center" readingOrder="2"/>
    </xf>
    <xf numFmtId="0" fontId="7" fillId="0" borderId="0" xfId="217" applyFont="1" applyBorder="1" applyAlignment="1">
      <alignment horizontal="left" vertical="center" readingOrder="2"/>
    </xf>
    <xf numFmtId="0" fontId="7" fillId="0" borderId="0" xfId="220" applyFont="1" applyBorder="1" applyAlignment="1">
      <alignment horizontal="center" vertical="center" readingOrder="2"/>
    </xf>
    <xf numFmtId="0" fontId="1" fillId="0" borderId="0" xfId="219" applyAlignment="1">
      <alignment readingOrder="2"/>
    </xf>
    <xf numFmtId="0" fontId="51" fillId="0" borderId="0" xfId="219" applyFont="1" applyBorder="1" applyAlignment="1">
      <alignment horizontal="right" readingOrder="2"/>
    </xf>
    <xf numFmtId="0" fontId="51" fillId="0" borderId="0" xfId="219" applyFont="1"/>
    <xf numFmtId="0" fontId="51" fillId="0" borderId="0" xfId="219" applyFont="1" applyAlignment="1">
      <alignment horizontal="right" readingOrder="2"/>
    </xf>
    <xf numFmtId="0" fontId="49" fillId="0" borderId="0" xfId="219" applyFont="1" applyAlignment="1">
      <alignment readingOrder="2"/>
    </xf>
    <xf numFmtId="0" fontId="49" fillId="0" borderId="0" xfId="219" applyFont="1"/>
    <xf numFmtId="0" fontId="42" fillId="0" borderId="0" xfId="217" applyFont="1" applyBorder="1" applyAlignment="1">
      <alignment horizontal="right" vertical="center" readingOrder="2"/>
    </xf>
    <xf numFmtId="0" fontId="40" fillId="0" borderId="0" xfId="217" applyFont="1" applyBorder="1" applyAlignment="1">
      <alignment vertical="center"/>
    </xf>
    <xf numFmtId="0" fontId="7" fillId="0" borderId="0" xfId="217" applyFont="1" applyBorder="1" applyAlignment="1">
      <alignment horizontal="left" vertical="center"/>
    </xf>
    <xf numFmtId="0" fontId="40" fillId="0" borderId="0" xfId="217" applyFont="1" applyFill="1" applyBorder="1" applyAlignment="1">
      <alignment vertical="center"/>
    </xf>
    <xf numFmtId="0" fontId="42" fillId="0" borderId="56" xfId="219" applyFont="1" applyBorder="1" applyAlignment="1">
      <alignment horizontal="center" vertical="center" wrapText="1"/>
    </xf>
    <xf numFmtId="0" fontId="7" fillId="2" borderId="0" xfId="220" applyFont="1" applyFill="1" applyBorder="1" applyAlignment="1">
      <alignment horizontal="center" vertical="center"/>
    </xf>
    <xf numFmtId="0" fontId="7" fillId="0" borderId="0" xfId="217" applyFont="1" applyBorder="1" applyAlignment="1">
      <alignment horizontal="right" vertical="center"/>
    </xf>
    <xf numFmtId="0" fontId="50" fillId="0" borderId="0" xfId="218" applyNumberFormat="1" applyFont="1" applyBorder="1" applyAlignment="1">
      <alignment horizontal="center" vertical="center"/>
    </xf>
    <xf numFmtId="1" fontId="50" fillId="0" borderId="0" xfId="218" applyNumberFormat="1" applyFont="1" applyBorder="1" applyAlignment="1">
      <alignment horizontal="center" vertical="center"/>
    </xf>
    <xf numFmtId="0" fontId="7" fillId="0" borderId="0" xfId="217" applyFont="1" applyBorder="1" applyAlignment="1">
      <alignment vertical="top"/>
    </xf>
    <xf numFmtId="0" fontId="40" fillId="0" borderId="1" xfId="217" applyFont="1" applyFill="1" applyBorder="1" applyAlignment="1">
      <alignment vertical="center"/>
    </xf>
    <xf numFmtId="0" fontId="50" fillId="0" borderId="32" xfId="221" applyFont="1" applyBorder="1" applyAlignment="1">
      <alignment horizontal="right" vertical="center" indent="2"/>
    </xf>
    <xf numFmtId="0" fontId="50" fillId="0" borderId="1" xfId="221" applyFont="1" applyBorder="1" applyAlignment="1">
      <alignment horizontal="center" vertical="center"/>
    </xf>
    <xf numFmtId="0" fontId="50" fillId="0" borderId="1" xfId="221" applyFont="1" applyBorder="1" applyAlignment="1">
      <alignment horizontal="right" vertical="center" indent="2"/>
    </xf>
    <xf numFmtId="0" fontId="7" fillId="0" borderId="24" xfId="217" applyFont="1" applyBorder="1" applyAlignment="1">
      <alignment horizontal="right" vertical="center"/>
    </xf>
    <xf numFmtId="0" fontId="7" fillId="0" borderId="24" xfId="219" applyFont="1" applyBorder="1" applyAlignment="1">
      <alignment horizontal="center"/>
    </xf>
    <xf numFmtId="0" fontId="7" fillId="0" borderId="24" xfId="217" applyFont="1" applyBorder="1" applyAlignment="1">
      <alignment horizontal="left" vertical="center"/>
    </xf>
    <xf numFmtId="0" fontId="40" fillId="0" borderId="1" xfId="217" applyFont="1" applyBorder="1" applyAlignment="1">
      <alignment vertical="center"/>
    </xf>
    <xf numFmtId="0" fontId="42" fillId="0" borderId="0" xfId="219" applyFont="1" applyBorder="1" applyAlignment="1">
      <alignment horizontal="center" vertical="center" wrapText="1"/>
    </xf>
    <xf numFmtId="0" fontId="42" fillId="0" borderId="56" xfId="217" applyFont="1" applyBorder="1" applyAlignment="1">
      <alignment horizontal="center" vertical="center" wrapText="1"/>
    </xf>
    <xf numFmtId="0" fontId="50" fillId="0" borderId="0" xfId="221" applyFont="1" applyBorder="1" applyAlignment="1">
      <alignment horizontal="right" vertical="center" indent="2"/>
    </xf>
    <xf numFmtId="0" fontId="6" fillId="3" borderId="3" xfId="1" applyFont="1" applyFill="1" applyBorder="1" applyAlignment="1">
      <alignment horizontal="center" vertical="center" wrapText="1" readingOrder="2"/>
    </xf>
    <xf numFmtId="0" fontId="42" fillId="3" borderId="0" xfId="5" applyFont="1" applyFill="1" applyBorder="1" applyAlignment="1">
      <alignment horizontal="center"/>
    </xf>
    <xf numFmtId="1" fontId="7" fillId="0" borderId="56" xfId="219" applyNumberFormat="1" applyFont="1" applyBorder="1" applyAlignment="1">
      <alignment horizontal="center"/>
    </xf>
    <xf numFmtId="1" fontId="7" fillId="0" borderId="6" xfId="219" applyNumberFormat="1" applyFont="1" applyBorder="1" applyAlignment="1">
      <alignment horizontal="center"/>
    </xf>
    <xf numFmtId="0" fontId="7" fillId="0" borderId="56" xfId="8" applyFont="1" applyBorder="1" applyAlignment="1">
      <alignment vertical="top"/>
    </xf>
    <xf numFmtId="1" fontId="7" fillId="0" borderId="31" xfId="219" applyNumberFormat="1" applyFont="1" applyBorder="1" applyAlignment="1">
      <alignment horizontal="center"/>
    </xf>
    <xf numFmtId="1" fontId="7" fillId="0" borderId="8" xfId="219" applyNumberFormat="1" applyFont="1" applyBorder="1" applyAlignment="1">
      <alignment horizontal="center"/>
    </xf>
    <xf numFmtId="0" fontId="7" fillId="3" borderId="3" xfId="8" applyFont="1" applyFill="1" applyBorder="1" applyAlignment="1">
      <alignment horizontal="right" vertical="center"/>
    </xf>
    <xf numFmtId="1" fontId="7" fillId="3" borderId="31" xfId="219" applyNumberFormat="1" applyFont="1" applyFill="1" applyBorder="1" applyAlignment="1">
      <alignment horizontal="center"/>
    </xf>
    <xf numFmtId="0" fontId="7" fillId="3" borderId="31" xfId="8" applyFont="1" applyFill="1" applyBorder="1" applyAlignment="1">
      <alignment vertical="top"/>
    </xf>
    <xf numFmtId="0" fontId="7" fillId="3" borderId="6" xfId="8" applyFont="1" applyFill="1" applyBorder="1" applyAlignment="1">
      <alignment horizontal="right" vertical="center"/>
    </xf>
    <xf numFmtId="1" fontId="7" fillId="3" borderId="6" xfId="219" applyNumberFormat="1" applyFont="1" applyFill="1" applyBorder="1" applyAlignment="1">
      <alignment horizontal="center"/>
    </xf>
    <xf numFmtId="0" fontId="7" fillId="3" borderId="6" xfId="8" applyFont="1" applyFill="1" applyBorder="1" applyAlignment="1">
      <alignment vertical="top"/>
    </xf>
    <xf numFmtId="0" fontId="7" fillId="3" borderId="8" xfId="8" applyFont="1" applyFill="1" applyBorder="1" applyAlignment="1">
      <alignment horizontal="right" vertical="center"/>
    </xf>
    <xf numFmtId="1" fontId="7" fillId="3" borderId="8" xfId="219" applyNumberFormat="1" applyFont="1" applyFill="1" applyBorder="1" applyAlignment="1">
      <alignment horizontal="center"/>
    </xf>
    <xf numFmtId="0" fontId="7" fillId="3" borderId="56" xfId="8" applyFont="1" applyFill="1" applyBorder="1" applyAlignment="1">
      <alignment horizontal="right" vertical="center"/>
    </xf>
    <xf numFmtId="0" fontId="7" fillId="3" borderId="8" xfId="8" applyFont="1" applyFill="1" applyBorder="1" applyAlignment="1">
      <alignment vertical="top"/>
    </xf>
    <xf numFmtId="0" fontId="7" fillId="3" borderId="56" xfId="8" applyFont="1" applyFill="1" applyBorder="1" applyAlignment="1">
      <alignment vertical="top"/>
    </xf>
    <xf numFmtId="0" fontId="53" fillId="3" borderId="19" xfId="7" applyFont="1" applyFill="1" applyBorder="1" applyAlignment="1">
      <alignment horizontal="right" vertical="center"/>
    </xf>
    <xf numFmtId="0" fontId="53" fillId="3" borderId="19" xfId="7" applyFont="1" applyFill="1" applyBorder="1" applyAlignment="1">
      <alignment horizontal="center" vertical="center"/>
    </xf>
    <xf numFmtId="0" fontId="53" fillId="3" borderId="19" xfId="7" applyFont="1" applyFill="1" applyBorder="1" applyAlignment="1">
      <alignment horizontal="left" vertical="center"/>
    </xf>
    <xf numFmtId="0" fontId="53" fillId="3" borderId="6" xfId="7" applyFont="1" applyFill="1" applyBorder="1" applyAlignment="1">
      <alignment horizontal="right" vertical="center"/>
    </xf>
    <xf numFmtId="0" fontId="53" fillId="3" borderId="6" xfId="7" applyFont="1" applyFill="1" applyBorder="1" applyAlignment="1">
      <alignment horizontal="center" vertical="center"/>
    </xf>
    <xf numFmtId="0" fontId="53" fillId="3" borderId="6" xfId="7" applyFont="1" applyFill="1" applyBorder="1" applyAlignment="1">
      <alignment horizontal="left" vertical="center"/>
    </xf>
    <xf numFmtId="0" fontId="53" fillId="3" borderId="8" xfId="7" applyFont="1" applyFill="1" applyBorder="1" applyAlignment="1">
      <alignment horizontal="right" vertical="center"/>
    </xf>
    <xf numFmtId="0" fontId="53" fillId="3" borderId="8" xfId="7" applyFont="1" applyFill="1" applyBorder="1" applyAlignment="1">
      <alignment horizontal="center" vertical="center"/>
    </xf>
    <xf numFmtId="0" fontId="53" fillId="3" borderId="8" xfId="7" applyFont="1" applyFill="1" applyBorder="1" applyAlignment="1">
      <alignment horizontal="left" vertical="center"/>
    </xf>
    <xf numFmtId="0" fontId="53" fillId="0" borderId="24" xfId="7" applyFont="1" applyBorder="1" applyAlignment="1">
      <alignment vertical="center" wrapText="1"/>
    </xf>
    <xf numFmtId="0" fontId="53" fillId="0" borderId="24" xfId="7" applyFont="1" applyBorder="1" applyAlignment="1">
      <alignment horizontal="right" vertical="center"/>
    </xf>
    <xf numFmtId="0" fontId="53" fillId="0" borderId="24" xfId="7" applyFont="1" applyBorder="1" applyAlignment="1">
      <alignment horizontal="center" vertical="center"/>
    </xf>
    <xf numFmtId="0" fontId="53" fillId="0" borderId="24" xfId="7" applyFont="1" applyBorder="1" applyAlignment="1">
      <alignment horizontal="left" vertical="center"/>
    </xf>
    <xf numFmtId="0" fontId="10" fillId="0" borderId="24" xfId="5" applyFont="1" applyFill="1" applyBorder="1" applyAlignment="1">
      <alignment vertical="center" wrapText="1"/>
    </xf>
    <xf numFmtId="0" fontId="7" fillId="3" borderId="3" xfId="8" applyFont="1" applyFill="1" applyBorder="1" applyAlignment="1">
      <alignment vertical="top"/>
    </xf>
    <xf numFmtId="0" fontId="7" fillId="0" borderId="0" xfId="11" applyFont="1" applyBorder="1" applyAlignment="1">
      <alignment horizontal="center" vertical="center"/>
    </xf>
    <xf numFmtId="0" fontId="7" fillId="0" borderId="0" xfId="8" applyFont="1" applyBorder="1" applyAlignment="1">
      <alignment horizontal="center" vertical="center" wrapText="1"/>
    </xf>
    <xf numFmtId="0" fontId="11" fillId="0" borderId="0" xfId="1" applyFont="1" applyFill="1" applyBorder="1" applyAlignment="1">
      <alignment horizontal="right" vertical="center" wrapText="1" readingOrder="2"/>
    </xf>
    <xf numFmtId="0" fontId="11" fillId="0" borderId="0" xfId="1" applyFont="1" applyFill="1" applyBorder="1" applyAlignment="1">
      <alignment horizontal="center" vertical="center" wrapText="1" readingOrder="2"/>
    </xf>
    <xf numFmtId="0" fontId="6" fillId="0" borderId="60" xfId="1" applyFont="1" applyFill="1" applyBorder="1" applyAlignment="1">
      <alignment vertical="center"/>
    </xf>
    <xf numFmtId="0" fontId="11" fillId="0" borderId="3" xfId="1" applyFont="1" applyFill="1" applyBorder="1" applyAlignment="1">
      <alignment horizontal="right" vertical="center" wrapText="1" readingOrder="2"/>
    </xf>
    <xf numFmtId="0" fontId="11" fillId="0" borderId="3" xfId="1" applyFont="1" applyFill="1" applyBorder="1" applyAlignment="1">
      <alignment horizontal="center" vertical="center" wrapText="1" readingOrder="2"/>
    </xf>
    <xf numFmtId="0" fontId="11" fillId="3" borderId="9" xfId="1" applyFont="1" applyFill="1" applyBorder="1" applyAlignment="1">
      <alignment horizontal="right" vertical="center" readingOrder="2"/>
    </xf>
    <xf numFmtId="0" fontId="7" fillId="3" borderId="9" xfId="1" applyFont="1" applyFill="1" applyBorder="1" applyAlignment="1">
      <alignment horizontal="left" vertical="center" wrapText="1"/>
    </xf>
    <xf numFmtId="0" fontId="6" fillId="0" borderId="6" xfId="1" applyFont="1" applyBorder="1" applyAlignment="1">
      <alignment horizontal="right" vertical="center" wrapText="1"/>
    </xf>
    <xf numFmtId="0" fontId="7" fillId="3" borderId="9" xfId="8" applyFont="1" applyFill="1" applyBorder="1" applyAlignment="1">
      <alignment horizontal="right" vertical="center"/>
    </xf>
    <xf numFmtId="0" fontId="7" fillId="3" borderId="9" xfId="8" applyFont="1" applyFill="1" applyBorder="1" applyAlignment="1">
      <alignment vertical="top"/>
    </xf>
    <xf numFmtId="1" fontId="7" fillId="0" borderId="3" xfId="10" applyNumberFormat="1" applyFont="1" applyBorder="1" applyAlignment="1">
      <alignment horizontal="center"/>
    </xf>
    <xf numFmtId="1" fontId="7" fillId="3" borderId="3" xfId="10" applyNumberFormat="1" applyFont="1" applyFill="1" applyBorder="1" applyAlignment="1">
      <alignment horizontal="center"/>
    </xf>
    <xf numFmtId="1" fontId="2" fillId="0" borderId="0" xfId="10" applyNumberFormat="1"/>
    <xf numFmtId="0" fontId="7" fillId="0" borderId="31" xfId="10" applyFont="1" applyBorder="1" applyAlignment="1">
      <alignment horizontal="center"/>
    </xf>
    <xf numFmtId="0" fontId="7" fillId="0" borderId="6" xfId="10" applyFont="1" applyBorder="1" applyAlignment="1">
      <alignment horizontal="center"/>
    </xf>
    <xf numFmtId="0" fontId="7" fillId="0" borderId="8" xfId="10" applyFont="1" applyBorder="1" applyAlignment="1">
      <alignment horizontal="center"/>
    </xf>
    <xf numFmtId="0" fontId="7" fillId="0" borderId="56" xfId="10" applyFont="1" applyBorder="1" applyAlignment="1">
      <alignment horizontal="center"/>
    </xf>
    <xf numFmtId="1" fontId="7" fillId="0" borderId="31" xfId="10" applyNumberFormat="1" applyFont="1" applyBorder="1" applyAlignment="1">
      <alignment horizontal="center"/>
    </xf>
    <xf numFmtId="1" fontId="7" fillId="0" borderId="6" xfId="10" applyNumberFormat="1" applyFont="1" applyBorder="1" applyAlignment="1">
      <alignment horizontal="center"/>
    </xf>
    <xf numFmtId="1" fontId="7" fillId="0" borderId="8" xfId="10" applyNumberFormat="1" applyFont="1" applyBorder="1" applyAlignment="1">
      <alignment horizontal="center"/>
    </xf>
    <xf numFmtId="1" fontId="7" fillId="0" borderId="56" xfId="10" applyNumberFormat="1" applyFont="1" applyBorder="1" applyAlignment="1">
      <alignment horizontal="center"/>
    </xf>
    <xf numFmtId="0" fontId="7" fillId="3" borderId="31" xfId="10" applyFont="1" applyFill="1" applyBorder="1" applyAlignment="1">
      <alignment horizontal="center"/>
    </xf>
    <xf numFmtId="1" fontId="7" fillId="3" borderId="31" xfId="10" applyNumberFormat="1" applyFont="1" applyFill="1" applyBorder="1" applyAlignment="1">
      <alignment horizontal="center"/>
    </xf>
    <xf numFmtId="0" fontId="7" fillId="3" borderId="6" xfId="10" applyFont="1" applyFill="1" applyBorder="1" applyAlignment="1">
      <alignment horizontal="center"/>
    </xf>
    <xf numFmtId="1" fontId="7" fillId="3" borderId="6" xfId="10" applyNumberFormat="1" applyFont="1" applyFill="1" applyBorder="1" applyAlignment="1">
      <alignment horizontal="center"/>
    </xf>
    <xf numFmtId="0" fontId="7" fillId="3" borderId="8" xfId="10" applyFont="1" applyFill="1" applyBorder="1" applyAlignment="1">
      <alignment horizontal="center"/>
    </xf>
    <xf numFmtId="1" fontId="7" fillId="3" borderId="8" xfId="10" applyNumberFormat="1" applyFont="1" applyFill="1" applyBorder="1" applyAlignment="1">
      <alignment horizontal="center"/>
    </xf>
    <xf numFmtId="0" fontId="7" fillId="3" borderId="56" xfId="10" applyFont="1" applyFill="1" applyBorder="1" applyAlignment="1">
      <alignment horizontal="center"/>
    </xf>
    <xf numFmtId="1" fontId="7" fillId="3" borderId="56" xfId="10" applyNumberFormat="1" applyFont="1" applyFill="1" applyBorder="1" applyAlignment="1">
      <alignment horizontal="center"/>
    </xf>
    <xf numFmtId="0" fontId="42" fillId="0" borderId="0" xfId="10" applyFont="1" applyBorder="1" applyAlignment="1">
      <alignment horizontal="right" readingOrder="2"/>
    </xf>
    <xf numFmtId="0" fontId="42" fillId="0" borderId="0" xfId="10" applyFont="1"/>
    <xf numFmtId="0" fontId="46" fillId="0" borderId="0" xfId="5" applyFont="1" applyAlignment="1">
      <alignment readingOrder="2"/>
    </xf>
    <xf numFmtId="0" fontId="42" fillId="0" borderId="0" xfId="10" applyFont="1" applyAlignment="1">
      <alignment horizontal="right" readingOrder="2"/>
    </xf>
    <xf numFmtId="0" fontId="42" fillId="0" borderId="0" xfId="5" applyFont="1"/>
    <xf numFmtId="0" fontId="46" fillId="0" borderId="0" xfId="10" applyFont="1"/>
    <xf numFmtId="0" fontId="45" fillId="0" borderId="0" xfId="10" applyFont="1"/>
    <xf numFmtId="0" fontId="7" fillId="0" borderId="3" xfId="8" applyFont="1" applyBorder="1" applyAlignment="1">
      <alignment horizontal="center" vertical="center"/>
    </xf>
    <xf numFmtId="0" fontId="7" fillId="0" borderId="0" xfId="8" applyFont="1" applyBorder="1" applyAlignment="1">
      <alignment horizontal="center" vertical="center"/>
    </xf>
    <xf numFmtId="0" fontId="7" fillId="0" borderId="56" xfId="8" applyFont="1" applyBorder="1" applyAlignment="1">
      <alignment horizontal="center" vertical="center"/>
    </xf>
    <xf numFmtId="1" fontId="7" fillId="0" borderId="0" xfId="10" applyNumberFormat="1" applyFont="1" applyBorder="1" applyAlignment="1">
      <alignment horizontal="center"/>
    </xf>
    <xf numFmtId="1" fontId="7" fillId="0" borderId="9" xfId="10" applyNumberFormat="1" applyFont="1" applyBorder="1" applyAlignment="1">
      <alignment horizontal="center"/>
    </xf>
    <xf numFmtId="0" fontId="7" fillId="0" borderId="6" xfId="8" applyFont="1" applyBorder="1" applyAlignment="1">
      <alignment horizontal="right" vertical="center" wrapText="1"/>
    </xf>
    <xf numFmtId="0" fontId="7" fillId="0" borderId="22" xfId="8" applyFont="1" applyBorder="1" applyAlignment="1">
      <alignment vertical="center" wrapText="1"/>
    </xf>
    <xf numFmtId="0" fontId="12" fillId="3" borderId="6" xfId="1" applyFont="1" applyFill="1" applyBorder="1" applyAlignment="1">
      <alignment horizontal="left" vertical="center" wrapText="1"/>
    </xf>
    <xf numFmtId="0" fontId="6" fillId="0" borderId="6" xfId="1" applyFont="1" applyFill="1" applyBorder="1" applyAlignment="1">
      <alignment horizontal="center" vertical="center"/>
    </xf>
    <xf numFmtId="0" fontId="11" fillId="0" borderId="6" xfId="1" applyFont="1" applyFill="1" applyBorder="1" applyAlignment="1">
      <alignment horizontal="right" vertical="center"/>
    </xf>
    <xf numFmtId="0" fontId="6" fillId="3" borderId="40" xfId="1" applyNumberFormat="1" applyFont="1" applyFill="1" applyBorder="1" applyAlignment="1">
      <alignment horizontal="center" vertical="center"/>
    </xf>
    <xf numFmtId="0" fontId="6" fillId="3" borderId="41" xfId="1" applyNumberFormat="1" applyFont="1" applyFill="1" applyBorder="1" applyAlignment="1">
      <alignment horizontal="center" vertical="center"/>
    </xf>
    <xf numFmtId="0" fontId="6" fillId="3" borderId="3" xfId="1" applyNumberFormat="1" applyFont="1" applyFill="1" applyBorder="1" applyAlignment="1">
      <alignment horizontal="center" vertical="center"/>
    </xf>
    <xf numFmtId="0" fontId="6" fillId="3" borderId="44" xfId="1" applyNumberFormat="1" applyFont="1" applyFill="1" applyBorder="1" applyAlignment="1">
      <alignment horizontal="center" vertical="center"/>
    </xf>
    <xf numFmtId="0" fontId="48" fillId="3" borderId="0" xfId="0" applyFont="1" applyFill="1" applyBorder="1" applyAlignment="1">
      <alignment horizontal="center" vertical="center"/>
    </xf>
    <xf numFmtId="0" fontId="47" fillId="3" borderId="0" xfId="0" applyFont="1" applyFill="1" applyBorder="1" applyAlignment="1">
      <alignment horizontal="center" vertical="center" wrapText="1"/>
    </xf>
    <xf numFmtId="0" fontId="6" fillId="3" borderId="0" xfId="1" applyFont="1" applyFill="1" applyBorder="1" applyAlignment="1">
      <alignment horizontal="center" vertical="center" wrapText="1"/>
    </xf>
    <xf numFmtId="0" fontId="52" fillId="0" borderId="2" xfId="1" applyFont="1" applyFill="1" applyBorder="1" applyAlignment="1">
      <alignment horizontal="right" vertical="center" wrapText="1" readingOrder="2"/>
    </xf>
    <xf numFmtId="0" fontId="52" fillId="0" borderId="0" xfId="1" applyFont="1" applyFill="1" applyBorder="1" applyAlignment="1">
      <alignment horizontal="right" vertical="center" wrapText="1" readingOrder="2"/>
    </xf>
    <xf numFmtId="0" fontId="52" fillId="0" borderId="2" xfId="1" applyFont="1" applyFill="1" applyBorder="1" applyAlignment="1">
      <alignment horizontal="left" vertical="center" wrapText="1" readingOrder="1"/>
    </xf>
    <xf numFmtId="0" fontId="52" fillId="0" borderId="0" xfId="1" applyFont="1" applyFill="1" applyBorder="1" applyAlignment="1">
      <alignment horizontal="left" vertical="center" wrapText="1" readingOrder="1"/>
    </xf>
    <xf numFmtId="0" fontId="5" fillId="3" borderId="0" xfId="1" applyFont="1" applyFill="1" applyBorder="1" applyAlignment="1">
      <alignment horizontal="center" vertical="center"/>
    </xf>
    <xf numFmtId="0" fontId="5" fillId="3" borderId="0" xfId="1" applyFont="1" applyFill="1" applyAlignment="1">
      <alignment horizontal="center" vertical="center"/>
    </xf>
    <xf numFmtId="0" fontId="6" fillId="3" borderId="1" xfId="1" applyFont="1" applyFill="1" applyBorder="1" applyAlignment="1">
      <alignment horizontal="right" vertical="center"/>
    </xf>
    <xf numFmtId="0" fontId="6" fillId="3" borderId="2" xfId="1" applyFont="1" applyFill="1" applyBorder="1" applyAlignment="1">
      <alignment horizontal="center" vertical="center"/>
    </xf>
    <xf numFmtId="0" fontId="6" fillId="3" borderId="0"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2"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11" fillId="3" borderId="0" xfId="1" applyFont="1" applyFill="1" applyBorder="1" applyAlignment="1">
      <alignment horizontal="center" vertical="center" wrapText="1"/>
    </xf>
    <xf numFmtId="0" fontId="11" fillId="3" borderId="0" xfId="1" applyFont="1" applyFill="1" applyAlignment="1">
      <alignment horizontal="center" vertical="center" wrapText="1"/>
    </xf>
    <xf numFmtId="0" fontId="6" fillId="3" borderId="0" xfId="1" applyFont="1" applyFill="1" applyBorder="1" applyAlignment="1">
      <alignment horizontal="right" vertical="center" wrapText="1"/>
    </xf>
    <xf numFmtId="0" fontId="6" fillId="3" borderId="1" xfId="1" applyFont="1" applyFill="1" applyBorder="1" applyAlignment="1">
      <alignment horizontal="left" vertical="center"/>
    </xf>
    <xf numFmtId="0" fontId="13" fillId="3" borderId="2" xfId="1" applyFont="1" applyFill="1" applyBorder="1" applyAlignment="1">
      <alignment horizontal="center" vertical="center"/>
    </xf>
    <xf numFmtId="0" fontId="13" fillId="3" borderId="0"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17" xfId="1" applyFont="1" applyFill="1" applyBorder="1" applyAlignment="1">
      <alignment horizontal="center" vertical="center"/>
    </xf>
    <xf numFmtId="0" fontId="19" fillId="3" borderId="18" xfId="1" applyFont="1" applyFill="1" applyBorder="1" applyAlignment="1">
      <alignment horizontal="center" vertical="center"/>
    </xf>
    <xf numFmtId="0" fontId="19" fillId="3" borderId="19"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0" xfId="1" applyFont="1" applyFill="1" applyBorder="1" applyAlignment="1">
      <alignment horizontal="center" vertical="center"/>
    </xf>
    <xf numFmtId="0" fontId="11" fillId="3" borderId="4" xfId="1" applyFont="1" applyFill="1" applyBorder="1" applyAlignment="1">
      <alignment horizontal="center" vertical="center"/>
    </xf>
    <xf numFmtId="0" fontId="12" fillId="3" borderId="3" xfId="1" applyFont="1" applyFill="1" applyBorder="1" applyAlignment="1">
      <alignment horizontal="center" vertical="center" wrapText="1"/>
    </xf>
    <xf numFmtId="0" fontId="13" fillId="3" borderId="9" xfId="1" applyFont="1" applyFill="1" applyBorder="1" applyAlignment="1">
      <alignment vertical="center" wrapText="1"/>
    </xf>
    <xf numFmtId="0" fontId="11" fillId="3" borderId="9" xfId="1" applyFont="1" applyFill="1" applyBorder="1" applyAlignment="1">
      <alignment horizontal="left" vertical="center" wrapText="1"/>
    </xf>
    <xf numFmtId="0" fontId="12" fillId="3" borderId="5" xfId="1" applyFont="1" applyFill="1" applyBorder="1" applyAlignment="1">
      <alignment horizontal="left" vertical="center" wrapText="1"/>
    </xf>
    <xf numFmtId="0" fontId="13" fillId="3" borderId="6" xfId="1" applyFont="1" applyFill="1" applyBorder="1" applyAlignment="1">
      <alignment vertical="center" wrapText="1"/>
    </xf>
    <xf numFmtId="0" fontId="12" fillId="3" borderId="6" xfId="1" applyFont="1" applyFill="1" applyBorder="1" applyAlignment="1">
      <alignment horizontal="left" vertical="center" wrapText="1"/>
    </xf>
    <xf numFmtId="0" fontId="13" fillId="3" borderId="7" xfId="1" applyFont="1" applyFill="1" applyBorder="1" applyAlignment="1">
      <alignment horizontal="right" vertical="center" wrapText="1"/>
    </xf>
    <xf numFmtId="0" fontId="12" fillId="3" borderId="8" xfId="1" applyFont="1" applyFill="1" applyBorder="1" applyAlignment="1">
      <alignment horizontal="left" vertical="center" wrapText="1"/>
    </xf>
    <xf numFmtId="0" fontId="13" fillId="3" borderId="6" xfId="1" applyFont="1" applyFill="1" applyBorder="1" applyAlignment="1">
      <alignment vertical="center"/>
    </xf>
    <xf numFmtId="0" fontId="13" fillId="3" borderId="5" xfId="1" applyFont="1" applyFill="1" applyBorder="1" applyAlignment="1">
      <alignment vertical="center" wrapText="1"/>
    </xf>
    <xf numFmtId="0" fontId="11" fillId="0" borderId="0" xfId="1" applyFont="1" applyBorder="1" applyAlignment="1">
      <alignment horizontal="center" vertical="center"/>
    </xf>
    <xf numFmtId="0" fontId="11" fillId="0" borderId="0" xfId="1" applyFont="1" applyAlignment="1">
      <alignment horizontal="center" vertical="center" wrapText="1"/>
    </xf>
    <xf numFmtId="0" fontId="6" fillId="0" borderId="0" xfId="1" applyFont="1" applyBorder="1" applyAlignment="1">
      <alignment horizontal="right" vertical="center"/>
    </xf>
    <xf numFmtId="0" fontId="13" fillId="3" borderId="2"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2" fillId="3" borderId="2" xfId="1" applyFont="1" applyFill="1" applyBorder="1" applyAlignment="1">
      <alignment horizontal="center" vertical="center" wrapText="1" readingOrder="1"/>
    </xf>
    <xf numFmtId="0" fontId="12" fillId="3" borderId="0" xfId="1" applyFont="1" applyFill="1" applyBorder="1" applyAlignment="1">
      <alignment horizontal="center" vertical="center" wrapText="1" readingOrder="1"/>
    </xf>
    <xf numFmtId="0" fontId="12" fillId="3" borderId="4" xfId="1" applyFont="1" applyFill="1" applyBorder="1" applyAlignment="1">
      <alignment horizontal="center" vertical="center" wrapText="1" readingOrder="1"/>
    </xf>
    <xf numFmtId="0" fontId="12" fillId="3" borderId="6" xfId="1" applyFont="1" applyFill="1" applyBorder="1" applyAlignment="1">
      <alignment horizontal="center" vertical="center" wrapText="1"/>
    </xf>
    <xf numFmtId="0" fontId="13" fillId="0" borderId="10"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7" xfId="1" applyFont="1" applyFill="1" applyBorder="1" applyAlignment="1">
      <alignment horizontal="center" vertical="center"/>
    </xf>
    <xf numFmtId="0" fontId="12" fillId="3" borderId="2"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4" xfId="1" applyFont="1" applyFill="1" applyBorder="1" applyAlignment="1">
      <alignment horizontal="center" vertical="center"/>
    </xf>
    <xf numFmtId="0" fontId="12" fillId="0" borderId="3" xfId="1" applyFont="1" applyFill="1" applyBorder="1" applyAlignment="1">
      <alignment horizontal="center" vertical="center" wrapText="1"/>
    </xf>
    <xf numFmtId="0" fontId="11" fillId="0" borderId="0" xfId="1" applyFont="1" applyAlignment="1">
      <alignment horizontal="center" vertical="center"/>
    </xf>
    <xf numFmtId="0" fontId="6" fillId="0" borderId="1" xfId="1" applyFont="1" applyBorder="1" applyAlignment="1">
      <alignment horizontal="left" vertical="center"/>
    </xf>
    <xf numFmtId="0" fontId="13" fillId="0" borderId="2"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3" borderId="10" xfId="1" applyFont="1" applyFill="1" applyBorder="1" applyAlignment="1">
      <alignment horizontal="center" vertical="top" wrapText="1"/>
    </xf>
    <xf numFmtId="0" fontId="13" fillId="3" borderId="13" xfId="1" applyFont="1" applyFill="1" applyBorder="1" applyAlignment="1">
      <alignment horizontal="center" vertical="top"/>
    </xf>
    <xf numFmtId="0" fontId="13" fillId="3" borderId="20" xfId="1" applyFont="1" applyFill="1" applyBorder="1" applyAlignment="1">
      <alignment horizontal="center" vertical="top"/>
    </xf>
    <xf numFmtId="0" fontId="13" fillId="3" borderId="11" xfId="1" applyFont="1" applyFill="1" applyBorder="1" applyAlignment="1">
      <alignment horizontal="center" vertical="top"/>
    </xf>
    <xf numFmtId="0" fontId="13" fillId="0" borderId="13" xfId="1" applyFont="1" applyFill="1" applyBorder="1" applyAlignment="1">
      <alignment horizontal="center" vertical="top"/>
    </xf>
    <xf numFmtId="0" fontId="13" fillId="0" borderId="20" xfId="1" applyFont="1" applyFill="1" applyBorder="1" applyAlignment="1">
      <alignment horizontal="center" vertical="top"/>
    </xf>
    <xf numFmtId="0" fontId="13" fillId="0" borderId="11" xfId="1" applyFont="1" applyFill="1" applyBorder="1" applyAlignment="1">
      <alignment horizontal="center" vertical="top"/>
    </xf>
    <xf numFmtId="0" fontId="12" fillId="0" borderId="6" xfId="1" applyFont="1" applyFill="1" applyBorder="1" applyAlignment="1">
      <alignment horizontal="center" vertical="center" wrapText="1"/>
    </xf>
    <xf numFmtId="0" fontId="5" fillId="0" borderId="0" xfId="1" applyFont="1" applyBorder="1" applyAlignment="1">
      <alignment horizontal="center" vertical="center"/>
    </xf>
    <xf numFmtId="0" fontId="22" fillId="0" borderId="0" xfId="1" applyFont="1" applyBorder="1" applyAlignment="1">
      <alignment horizontal="center" vertical="center"/>
    </xf>
    <xf numFmtId="0" fontId="13" fillId="0" borderId="2"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3" xfId="1" applyFont="1" applyFill="1" applyBorder="1" applyAlignment="1">
      <alignment horizontal="center" vertical="center"/>
    </xf>
    <xf numFmtId="0" fontId="23" fillId="0" borderId="3" xfId="1" applyFont="1" applyFill="1" applyBorder="1" applyAlignment="1">
      <alignment horizontal="center" vertical="center"/>
    </xf>
    <xf numFmtId="0" fontId="11" fillId="0" borderId="0" xfId="1" applyFont="1" applyBorder="1" applyAlignment="1">
      <alignment horizontal="center" vertical="center" readingOrder="2"/>
    </xf>
    <xf numFmtId="0" fontId="11" fillId="0" borderId="0" xfId="1" applyFont="1" applyBorder="1" applyAlignment="1">
      <alignment horizontal="center" vertical="center" wrapText="1" readingOrder="2"/>
    </xf>
    <xf numFmtId="0" fontId="24" fillId="0" borderId="1" xfId="1" applyFont="1" applyBorder="1" applyAlignment="1">
      <alignment horizontal="left" vertical="center" wrapText="1"/>
    </xf>
    <xf numFmtId="0" fontId="11" fillId="0" borderId="0"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25" fillId="0" borderId="3" xfId="1" applyFont="1" applyFill="1" applyBorder="1" applyAlignment="1">
      <alignment horizontal="center" vertical="center"/>
    </xf>
    <xf numFmtId="0" fontId="11" fillId="0" borderId="0" xfId="1" applyFont="1" applyFill="1" applyBorder="1" applyAlignment="1">
      <alignment horizontal="right" vertical="center" wrapText="1"/>
    </xf>
    <xf numFmtId="0" fontId="5" fillId="0" borderId="0" xfId="1" applyFont="1" applyFill="1" applyBorder="1" applyAlignment="1">
      <alignment horizontal="center" vertical="center"/>
    </xf>
    <xf numFmtId="0" fontId="5" fillId="0" borderId="0" xfId="1" applyFont="1" applyBorder="1" applyAlignment="1">
      <alignment horizontal="center" vertical="center" wrapText="1"/>
    </xf>
    <xf numFmtId="0" fontId="5" fillId="0" borderId="1" xfId="1" applyFont="1" applyFill="1" applyBorder="1" applyAlignment="1">
      <alignment horizontal="right" vertical="center" wrapText="1"/>
    </xf>
    <xf numFmtId="0" fontId="5" fillId="0" borderId="1" xfId="1" applyFont="1" applyFill="1" applyBorder="1" applyAlignment="1">
      <alignment horizontal="left" vertical="center" wrapText="1"/>
    </xf>
    <xf numFmtId="0" fontId="5" fillId="0" borderId="10"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 xfId="1" applyFont="1" applyFill="1" applyBorder="1" applyAlignment="1">
      <alignment horizontal="center" vertical="center" wrapText="1" readingOrder="2"/>
    </xf>
    <xf numFmtId="0" fontId="6" fillId="0" borderId="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11" fillId="0" borderId="0" xfId="1" applyFont="1" applyBorder="1" applyAlignment="1">
      <alignment horizontal="center" vertical="center" wrapText="1"/>
    </xf>
    <xf numFmtId="0" fontId="6" fillId="2" borderId="0" xfId="1" applyFont="1" applyFill="1" applyAlignment="1">
      <alignment horizontal="center" vertical="center"/>
    </xf>
    <xf numFmtId="0" fontId="12" fillId="0" borderId="0" xfId="1" applyFont="1" applyBorder="1" applyAlignment="1">
      <alignment horizontal="left" vertical="center" wrapText="1"/>
    </xf>
    <xf numFmtId="0" fontId="11" fillId="0" borderId="22" xfId="1" applyFont="1" applyFill="1" applyBorder="1" applyAlignment="1">
      <alignment horizontal="center" vertical="center" wrapText="1"/>
    </xf>
    <xf numFmtId="0" fontId="6" fillId="0" borderId="0" xfId="1" applyFont="1" applyFill="1" applyBorder="1" applyAlignment="1">
      <alignment horizontal="right" vertical="center" wrapText="1"/>
    </xf>
    <xf numFmtId="0" fontId="11" fillId="0" borderId="2" xfId="1" applyFont="1" applyFill="1" applyBorder="1" applyAlignment="1">
      <alignment horizontal="center" vertical="center" readingOrder="2"/>
    </xf>
    <xf numFmtId="0" fontId="11" fillId="0" borderId="0" xfId="1" applyFont="1" applyFill="1" applyBorder="1" applyAlignment="1">
      <alignment horizontal="center" vertical="center" readingOrder="2"/>
    </xf>
    <xf numFmtId="0" fontId="11" fillId="0" borderId="4" xfId="1" applyFont="1" applyFill="1" applyBorder="1" applyAlignment="1">
      <alignment horizontal="center" vertical="center" readingOrder="2"/>
    </xf>
    <xf numFmtId="0" fontId="11" fillId="0" borderId="2" xfId="1" applyFont="1" applyFill="1" applyBorder="1" applyAlignment="1">
      <alignment horizontal="center" vertical="center" wrapText="1" readingOrder="2"/>
    </xf>
    <xf numFmtId="0" fontId="10" fillId="0"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40" fillId="0" borderId="0" xfId="217" applyFont="1" applyBorder="1" applyAlignment="1">
      <alignment horizontal="center" vertical="center"/>
    </xf>
    <xf numFmtId="0" fontId="40" fillId="0" borderId="0" xfId="217" applyFont="1" applyAlignment="1">
      <alignment horizontal="center" vertical="center" wrapText="1"/>
    </xf>
    <xf numFmtId="0" fontId="40" fillId="0" borderId="1" xfId="217" applyFont="1" applyFill="1" applyBorder="1" applyAlignment="1">
      <alignment horizontal="right" vertical="center"/>
    </xf>
    <xf numFmtId="0" fontId="7" fillId="0" borderId="2" xfId="217" applyFont="1" applyBorder="1" applyAlignment="1">
      <alignment horizontal="center" vertical="center"/>
    </xf>
    <xf numFmtId="0" fontId="7" fillId="0" borderId="0" xfId="217" applyFont="1" applyBorder="1" applyAlignment="1">
      <alignment horizontal="center" vertical="center"/>
    </xf>
    <xf numFmtId="0" fontId="7" fillId="0" borderId="22" xfId="217" applyFont="1" applyBorder="1" applyAlignment="1">
      <alignment horizontal="center" vertical="center"/>
    </xf>
    <xf numFmtId="0" fontId="17" fillId="0" borderId="2" xfId="217" applyFont="1" applyBorder="1" applyAlignment="1">
      <alignment horizontal="center" vertical="center" wrapText="1"/>
    </xf>
    <xf numFmtId="0" fontId="17" fillId="0" borderId="0" xfId="217" applyFont="1" applyBorder="1" applyAlignment="1">
      <alignment horizontal="center" vertical="center" wrapText="1"/>
    </xf>
    <xf numFmtId="0" fontId="17" fillId="0" borderId="22" xfId="217" applyFont="1" applyBorder="1" applyAlignment="1">
      <alignment horizontal="center" vertical="center" wrapText="1"/>
    </xf>
    <xf numFmtId="0" fontId="7" fillId="0" borderId="3" xfId="217" applyFont="1" applyBorder="1" applyAlignment="1">
      <alignment horizontal="center" vertical="center"/>
    </xf>
    <xf numFmtId="0" fontId="7" fillId="0" borderId="3" xfId="217" applyFont="1" applyBorder="1" applyAlignment="1">
      <alignment horizontal="center" vertical="center" wrapText="1"/>
    </xf>
    <xf numFmtId="0" fontId="7" fillId="0" borderId="6" xfId="217" applyFont="1" applyBorder="1" applyAlignment="1">
      <alignment horizontal="center" vertical="center" wrapText="1"/>
    </xf>
    <xf numFmtId="0" fontId="7" fillId="0" borderId="8" xfId="217" applyFont="1" applyBorder="1" applyAlignment="1">
      <alignment horizontal="center" vertical="center" wrapText="1"/>
    </xf>
    <xf numFmtId="0" fontId="7" fillId="0" borderId="56" xfId="217" applyFont="1" applyBorder="1" applyAlignment="1">
      <alignment horizontal="center" vertical="center"/>
    </xf>
    <xf numFmtId="0" fontId="7" fillId="0" borderId="56" xfId="217" applyFont="1" applyBorder="1" applyAlignment="1">
      <alignment horizontal="center" vertical="center" wrapText="1"/>
    </xf>
    <xf numFmtId="0" fontId="7" fillId="0" borderId="6" xfId="217" applyFont="1" applyBorder="1" applyAlignment="1">
      <alignment horizontal="center" vertical="center"/>
    </xf>
    <xf numFmtId="0" fontId="7" fillId="0" borderId="8" xfId="217" applyFont="1" applyBorder="1" applyAlignment="1">
      <alignment horizontal="center" vertical="center"/>
    </xf>
    <xf numFmtId="0" fontId="7" fillId="0" borderId="24" xfId="217" applyFont="1" applyBorder="1" applyAlignment="1">
      <alignment horizontal="center" vertical="center" readingOrder="2"/>
    </xf>
    <xf numFmtId="0" fontId="17" fillId="0" borderId="24" xfId="217" applyFont="1" applyBorder="1" applyAlignment="1">
      <alignment horizontal="center"/>
    </xf>
    <xf numFmtId="0" fontId="17" fillId="0" borderId="0" xfId="217" applyFont="1" applyAlignment="1">
      <alignment horizontal="right" readingOrder="2"/>
    </xf>
    <xf numFmtId="0" fontId="7" fillId="0" borderId="1" xfId="217" applyFont="1" applyFill="1" applyBorder="1" applyAlignment="1">
      <alignment horizontal="right" vertical="center"/>
    </xf>
    <xf numFmtId="0" fontId="7" fillId="0" borderId="1" xfId="217" applyFont="1" applyFill="1" applyBorder="1" applyAlignment="1">
      <alignment horizontal="left" vertical="center"/>
    </xf>
    <xf numFmtId="0" fontId="17" fillId="0" borderId="2" xfId="217" applyFont="1" applyBorder="1" applyAlignment="1">
      <alignment horizontal="center" vertical="center"/>
    </xf>
    <xf numFmtId="0" fontId="17" fillId="0" borderId="0" xfId="217" applyFont="1" applyBorder="1" applyAlignment="1">
      <alignment horizontal="center" vertical="center"/>
    </xf>
    <xf numFmtId="0" fontId="17" fillId="0" borderId="22" xfId="217" applyFont="1" applyBorder="1" applyAlignment="1">
      <alignment horizontal="center" vertical="center"/>
    </xf>
    <xf numFmtId="0" fontId="7" fillId="0" borderId="32" xfId="217" applyFont="1" applyBorder="1" applyAlignment="1">
      <alignment horizontal="center" vertical="center" wrapText="1"/>
    </xf>
    <xf numFmtId="0" fontId="17" fillId="0" borderId="0" xfId="217" applyFont="1" applyAlignment="1">
      <alignment horizontal="right" readingOrder="1"/>
    </xf>
    <xf numFmtId="0" fontId="40" fillId="0" borderId="0" xfId="217" applyFont="1" applyFill="1" applyBorder="1" applyAlignment="1">
      <alignment horizontal="center" vertical="center"/>
    </xf>
    <xf numFmtId="0" fontId="7" fillId="0" borderId="2" xfId="219" applyFont="1" applyBorder="1" applyAlignment="1">
      <alignment horizontal="center" vertical="center" wrapText="1"/>
    </xf>
    <xf numFmtId="0" fontId="7" fillId="0" borderId="0" xfId="219" applyFont="1" applyBorder="1" applyAlignment="1">
      <alignment horizontal="center" vertical="center" wrapText="1"/>
    </xf>
    <xf numFmtId="0" fontId="7" fillId="0" borderId="12" xfId="219" applyFont="1" applyBorder="1" applyAlignment="1">
      <alignment horizontal="center" vertical="center" wrapText="1"/>
    </xf>
    <xf numFmtId="0" fontId="7" fillId="0" borderId="59" xfId="219" applyFont="1" applyBorder="1" applyAlignment="1">
      <alignment horizontal="center" vertical="center" wrapText="1"/>
    </xf>
    <xf numFmtId="0" fontId="7" fillId="0" borderId="2" xfId="217" applyFont="1" applyBorder="1" applyAlignment="1">
      <alignment horizontal="center" vertical="center" wrapText="1"/>
    </xf>
    <xf numFmtId="0" fontId="7" fillId="0" borderId="0" xfId="217" applyFont="1" applyBorder="1" applyAlignment="1">
      <alignment horizontal="center" vertical="center" wrapText="1"/>
    </xf>
    <xf numFmtId="0" fontId="7" fillId="0" borderId="22" xfId="217" applyFont="1" applyBorder="1" applyAlignment="1">
      <alignment horizontal="center" vertical="center" wrapText="1"/>
    </xf>
    <xf numFmtId="0" fontId="7" fillId="0" borderId="32" xfId="220" applyFont="1" applyBorder="1" applyAlignment="1">
      <alignment horizontal="center" vertical="center"/>
    </xf>
    <xf numFmtId="0" fontId="7" fillId="0" borderId="0" xfId="220" applyFont="1" applyBorder="1" applyAlignment="1">
      <alignment horizontal="center" vertical="center"/>
    </xf>
    <xf numFmtId="0" fontId="7" fillId="0" borderId="22" xfId="220" applyFont="1" applyBorder="1" applyAlignment="1">
      <alignment horizontal="center" vertical="center"/>
    </xf>
    <xf numFmtId="0" fontId="40" fillId="0" borderId="1" xfId="217" applyFont="1" applyFill="1" applyBorder="1" applyAlignment="1">
      <alignment horizontal="left" vertical="center"/>
    </xf>
    <xf numFmtId="0" fontId="7" fillId="0" borderId="22" xfId="219" applyFont="1" applyBorder="1" applyAlignment="1">
      <alignment horizontal="center" vertical="center" wrapText="1"/>
    </xf>
    <xf numFmtId="0" fontId="40" fillId="0" borderId="1" xfId="217" applyFont="1" applyFill="1" applyBorder="1" applyAlignment="1">
      <alignment horizontal="right" vertical="center" readingOrder="2"/>
    </xf>
    <xf numFmtId="0" fontId="40" fillId="0" borderId="1" xfId="217" applyFont="1" applyBorder="1" applyAlignment="1">
      <alignment horizontal="left" vertical="center"/>
    </xf>
    <xf numFmtId="0" fontId="42" fillId="0" borderId="2" xfId="219" applyFont="1" applyBorder="1" applyAlignment="1">
      <alignment horizontal="center" vertical="center" wrapText="1"/>
    </xf>
    <xf numFmtId="0" fontId="42" fillId="0" borderId="0" xfId="219" applyFont="1" applyBorder="1" applyAlignment="1">
      <alignment horizontal="center" vertical="center" wrapText="1"/>
    </xf>
    <xf numFmtId="0" fontId="42" fillId="0" borderId="22" xfId="219" applyFont="1" applyBorder="1" applyAlignment="1">
      <alignment horizontal="center" vertical="center" wrapText="1"/>
    </xf>
    <xf numFmtId="0" fontId="12" fillId="3" borderId="0" xfId="2" applyFont="1" applyFill="1" applyBorder="1" applyAlignment="1">
      <alignment horizontal="center" vertical="center" wrapText="1"/>
    </xf>
    <xf numFmtId="0" fontId="6" fillId="3" borderId="0" xfId="1" applyFont="1" applyFill="1" applyAlignment="1">
      <alignment horizontal="center" vertical="center" wrapText="1"/>
    </xf>
    <xf numFmtId="0" fontId="11" fillId="3" borderId="0" xfId="1" applyFont="1" applyFill="1" applyBorder="1" applyAlignment="1">
      <alignment horizontal="right" vertical="center" wrapText="1"/>
    </xf>
    <xf numFmtId="0" fontId="13" fillId="3" borderId="2" xfId="2" applyFont="1" applyFill="1" applyBorder="1" applyAlignment="1">
      <alignment horizontal="center" vertical="center"/>
    </xf>
    <xf numFmtId="0" fontId="13" fillId="3" borderId="0" xfId="2" applyFont="1" applyFill="1" applyBorder="1" applyAlignment="1">
      <alignment horizontal="center" vertical="center"/>
    </xf>
    <xf numFmtId="0" fontId="13" fillId="3" borderId="4" xfId="2"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22" xfId="0" applyFont="1" applyFill="1" applyBorder="1" applyAlignment="1">
      <alignment horizontal="center" vertical="center"/>
    </xf>
    <xf numFmtId="49" fontId="11" fillId="3" borderId="2" xfId="1" applyNumberFormat="1" applyFont="1" applyFill="1" applyBorder="1" applyAlignment="1">
      <alignment horizontal="center" vertical="center" readingOrder="1"/>
    </xf>
    <xf numFmtId="49" fontId="11" fillId="3" borderId="0" xfId="1" applyNumberFormat="1" applyFont="1" applyFill="1" applyBorder="1" applyAlignment="1">
      <alignment horizontal="center" vertical="center" readingOrder="1"/>
    </xf>
    <xf numFmtId="0" fontId="11" fillId="0" borderId="0" xfId="1" applyFont="1" applyBorder="1" applyAlignment="1">
      <alignment horizontal="center" vertical="center" readingOrder="1"/>
    </xf>
    <xf numFmtId="0" fontId="11" fillId="3" borderId="0" xfId="1" applyFont="1" applyFill="1" applyBorder="1" applyAlignment="1">
      <alignment horizontal="center" vertical="center" readingOrder="1"/>
    </xf>
    <xf numFmtId="0" fontId="6" fillId="3" borderId="0" xfId="1" applyFont="1" applyFill="1" applyBorder="1" applyAlignment="1">
      <alignment horizontal="right" vertical="center" readingOrder="1"/>
    </xf>
    <xf numFmtId="0" fontId="11" fillId="3" borderId="2" xfId="1" applyFont="1" applyFill="1" applyBorder="1" applyAlignment="1">
      <alignment horizontal="center" vertical="center" readingOrder="2"/>
    </xf>
    <xf numFmtId="0" fontId="11" fillId="3" borderId="2" xfId="1" applyFont="1" applyFill="1" applyBorder="1" applyAlignment="1">
      <alignment horizontal="center" vertical="center" readingOrder="1"/>
    </xf>
    <xf numFmtId="0" fontId="16" fillId="3" borderId="0" xfId="1" applyFont="1" applyFill="1" applyBorder="1" applyAlignment="1">
      <alignment horizontal="center" vertical="center" readingOrder="1"/>
    </xf>
    <xf numFmtId="0" fontId="6" fillId="3" borderId="6" xfId="2" applyFont="1" applyFill="1" applyBorder="1" applyAlignment="1">
      <alignment horizontal="left" vertical="center" wrapText="1"/>
    </xf>
    <xf numFmtId="0" fontId="5" fillId="3" borderId="0" xfId="1" applyFont="1" applyFill="1" applyBorder="1" applyAlignment="1">
      <alignment horizontal="center" vertical="center" readingOrder="2"/>
    </xf>
    <xf numFmtId="0" fontId="6" fillId="3" borderId="0" xfId="2" applyFont="1" applyFill="1" applyAlignment="1">
      <alignment horizontal="center" vertical="center" wrapText="1"/>
    </xf>
    <xf numFmtId="0" fontId="6" fillId="3" borderId="0" xfId="1" applyFont="1" applyFill="1" applyBorder="1" applyAlignment="1">
      <alignment horizontal="right" vertical="center" readingOrder="2"/>
    </xf>
    <xf numFmtId="0" fontId="5" fillId="3" borderId="2" xfId="1" applyFont="1" applyFill="1" applyBorder="1" applyAlignment="1">
      <alignment horizontal="center" vertical="center"/>
    </xf>
    <xf numFmtId="0" fontId="5" fillId="3" borderId="2" xfId="1" applyFont="1" applyFill="1" applyBorder="1" applyAlignment="1">
      <alignment horizontal="center" vertical="center" readingOrder="2"/>
    </xf>
    <xf numFmtId="0" fontId="5" fillId="3" borderId="2" xfId="1" applyFont="1" applyFill="1" applyBorder="1" applyAlignment="1">
      <alignment horizontal="center" vertical="center" readingOrder="1"/>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5" fillId="3" borderId="0" xfId="1" applyFont="1" applyFill="1" applyBorder="1" applyAlignment="1">
      <alignment horizontal="center" vertical="center" readingOrder="1"/>
    </xf>
    <xf numFmtId="0" fontId="10" fillId="3" borderId="0" xfId="1" applyFont="1" applyFill="1" applyBorder="1" applyAlignment="1">
      <alignment horizontal="center" vertical="center" readingOrder="1"/>
    </xf>
    <xf numFmtId="0" fontId="6" fillId="3" borderId="0" xfId="2" applyFont="1" applyFill="1" applyBorder="1" applyAlignment="1">
      <alignment horizontal="center" vertical="center"/>
    </xf>
    <xf numFmtId="49" fontId="5" fillId="3" borderId="2" xfId="1" applyNumberFormat="1" applyFont="1" applyFill="1" applyBorder="1" applyAlignment="1">
      <alignment horizontal="center" vertical="center" readingOrder="1"/>
    </xf>
    <xf numFmtId="49" fontId="5" fillId="3" borderId="0" xfId="1" applyNumberFormat="1" applyFont="1" applyFill="1" applyBorder="1" applyAlignment="1">
      <alignment horizontal="center" vertical="center" readingOrder="1"/>
    </xf>
    <xf numFmtId="0" fontId="6" fillId="3" borderId="6" xfId="2" applyFont="1" applyFill="1" applyBorder="1" applyAlignment="1">
      <alignment vertical="center" wrapText="1" readingOrder="1"/>
    </xf>
    <xf numFmtId="0" fontId="5" fillId="3" borderId="21" xfId="1" applyFont="1" applyFill="1" applyBorder="1" applyAlignment="1">
      <alignment vertical="center" wrapText="1"/>
    </xf>
    <xf numFmtId="0" fontId="6" fillId="3" borderId="21" xfId="2" applyFont="1" applyFill="1" applyBorder="1" applyAlignment="1">
      <alignment vertical="center" wrapText="1"/>
    </xf>
    <xf numFmtId="0" fontId="5" fillId="3" borderId="6" xfId="1" applyFont="1" applyFill="1" applyBorder="1" applyAlignment="1">
      <alignment vertical="center" wrapText="1"/>
    </xf>
    <xf numFmtId="0" fontId="6" fillId="3" borderId="6" xfId="2" applyFont="1" applyFill="1" applyBorder="1" applyAlignment="1">
      <alignment vertical="center" wrapText="1"/>
    </xf>
    <xf numFmtId="0" fontId="5" fillId="3" borderId="6" xfId="1" applyFont="1" applyFill="1" applyBorder="1" applyAlignment="1">
      <alignment horizontal="right" vertical="center" wrapText="1"/>
    </xf>
    <xf numFmtId="0" fontId="5" fillId="3" borderId="6" xfId="1" applyFont="1" applyFill="1" applyBorder="1" applyAlignment="1">
      <alignment horizontal="right" vertical="center"/>
    </xf>
    <xf numFmtId="0" fontId="5" fillId="3" borderId="9" xfId="1" applyFont="1" applyFill="1" applyBorder="1" applyAlignment="1">
      <alignment vertical="center" wrapText="1"/>
    </xf>
    <xf numFmtId="0" fontId="6" fillId="3" borderId="9" xfId="2" applyFont="1" applyFill="1" applyBorder="1" applyAlignment="1">
      <alignment vertical="center" wrapText="1"/>
    </xf>
    <xf numFmtId="0" fontId="5" fillId="3" borderId="26" xfId="1" applyFont="1" applyFill="1" applyBorder="1" applyAlignment="1">
      <alignment vertical="center" wrapText="1"/>
    </xf>
    <xf numFmtId="0" fontId="6" fillId="3" borderId="27" xfId="2" applyFont="1" applyFill="1" applyBorder="1" applyAlignment="1">
      <alignment horizontal="center" vertical="center" wrapText="1" shrinkToFit="1"/>
    </xf>
    <xf numFmtId="0" fontId="6" fillId="3" borderId="28" xfId="2" applyFont="1" applyFill="1" applyBorder="1" applyAlignment="1">
      <alignment horizontal="center" vertical="center" wrapText="1" shrinkToFit="1"/>
    </xf>
    <xf numFmtId="0" fontId="6" fillId="3" borderId="29" xfId="2" applyFont="1" applyFill="1" applyBorder="1" applyAlignment="1">
      <alignment horizontal="center" vertical="center" wrapText="1" shrinkToFit="1"/>
    </xf>
    <xf numFmtId="0" fontId="5" fillId="3" borderId="8" xfId="1" applyFont="1" applyFill="1" applyBorder="1" applyAlignment="1">
      <alignment horizontal="right" vertical="center" wrapText="1"/>
    </xf>
    <xf numFmtId="0" fontId="6" fillId="3" borderId="0" xfId="2" applyFont="1" applyFill="1" applyBorder="1" applyAlignment="1">
      <alignment vertical="center" wrapText="1"/>
    </xf>
    <xf numFmtId="0" fontId="11" fillId="3" borderId="0" xfId="1" applyFont="1" applyFill="1" applyBorder="1" applyAlignment="1">
      <alignment horizontal="center" vertical="center" readingOrder="2"/>
    </xf>
    <xf numFmtId="0" fontId="10" fillId="3" borderId="2" xfId="0" applyFont="1" applyFill="1" applyBorder="1" applyAlignment="1">
      <alignment horizontal="center" vertical="center"/>
    </xf>
    <xf numFmtId="0" fontId="12" fillId="3" borderId="2" xfId="2" applyFont="1" applyFill="1" applyBorder="1" applyAlignment="1">
      <alignment horizontal="left" vertical="center"/>
    </xf>
    <xf numFmtId="0" fontId="12" fillId="3" borderId="0" xfId="2" applyFont="1" applyFill="1" applyBorder="1" applyAlignment="1">
      <alignment horizontal="left" vertical="center"/>
    </xf>
    <xf numFmtId="0" fontId="12" fillId="3" borderId="0" xfId="2" applyFont="1" applyFill="1" applyBorder="1" applyAlignment="1">
      <alignment horizontal="center" vertical="center"/>
    </xf>
    <xf numFmtId="0" fontId="5" fillId="3" borderId="1" xfId="1" applyFont="1" applyFill="1" applyBorder="1" applyAlignment="1">
      <alignment horizontal="right" vertical="center" readingOrder="2"/>
    </xf>
    <xf numFmtId="0" fontId="6" fillId="3" borderId="1" xfId="2" applyFont="1" applyFill="1" applyBorder="1" applyAlignment="1">
      <alignment horizontal="left" vertical="center" readingOrder="2"/>
    </xf>
    <xf numFmtId="0" fontId="5" fillId="3" borderId="5" xfId="1" applyFont="1" applyFill="1" applyBorder="1" applyAlignment="1">
      <alignment horizontal="right" vertical="center" wrapText="1" readingOrder="2"/>
    </xf>
    <xf numFmtId="0" fontId="6" fillId="3" borderId="5" xfId="2" applyFont="1" applyFill="1" applyBorder="1" applyAlignment="1">
      <alignment horizontal="left" vertical="center" wrapText="1" readingOrder="1"/>
    </xf>
    <xf numFmtId="0" fontId="5" fillId="3" borderId="6" xfId="1" applyFont="1" applyFill="1" applyBorder="1" applyAlignment="1">
      <alignment horizontal="right" vertical="center" wrapText="1" readingOrder="2"/>
    </xf>
    <xf numFmtId="0" fontId="6" fillId="3" borderId="6" xfId="2" applyFont="1" applyFill="1" applyBorder="1" applyAlignment="1">
      <alignment horizontal="left" vertical="center" wrapText="1" readingOrder="2"/>
    </xf>
    <xf numFmtId="0" fontId="6" fillId="3" borderId="6" xfId="2" applyFont="1" applyFill="1" applyBorder="1" applyAlignment="1">
      <alignment horizontal="left" vertical="center"/>
    </xf>
    <xf numFmtId="0" fontId="6" fillId="3" borderId="7" xfId="2" applyFont="1" applyFill="1" applyBorder="1" applyAlignment="1">
      <alignment horizontal="left" vertical="center"/>
    </xf>
    <xf numFmtId="0" fontId="11" fillId="3" borderId="0" xfId="1" applyFont="1" applyFill="1" applyAlignment="1">
      <alignment horizontal="center" vertical="center" readingOrder="2"/>
    </xf>
    <xf numFmtId="0" fontId="6" fillId="3" borderId="0" xfId="2" applyFont="1" applyFill="1" applyAlignment="1">
      <alignment horizontal="center" vertical="center" wrapText="1" readingOrder="1"/>
    </xf>
    <xf numFmtId="0" fontId="6" fillId="3" borderId="1" xfId="2" applyFont="1" applyFill="1" applyBorder="1" applyAlignment="1">
      <alignment horizontal="left" vertical="center" wrapText="1" readingOrder="1"/>
    </xf>
    <xf numFmtId="0" fontId="6" fillId="3" borderId="2" xfId="2" applyFont="1" applyFill="1" applyBorder="1" applyAlignment="1">
      <alignment horizontal="center" vertical="center"/>
    </xf>
    <xf numFmtId="0" fontId="6" fillId="3" borderId="4" xfId="2" applyFont="1" applyFill="1" applyBorder="1" applyAlignment="1">
      <alignment horizontal="center" vertical="center"/>
    </xf>
    <xf numFmtId="0" fontId="11" fillId="3" borderId="0" xfId="2" applyFont="1" applyFill="1" applyBorder="1" applyAlignment="1">
      <alignment horizontal="center" vertical="center"/>
    </xf>
    <xf numFmtId="0" fontId="12" fillId="3" borderId="2" xfId="1" applyFont="1" applyFill="1" applyBorder="1" applyAlignment="1">
      <alignment horizontal="center" vertical="center"/>
    </xf>
    <xf numFmtId="0" fontId="6" fillId="3" borderId="1" xfId="1" applyFont="1" applyFill="1" applyBorder="1" applyAlignment="1">
      <alignment horizontal="right" vertical="center" readingOrder="2"/>
    </xf>
    <xf numFmtId="0" fontId="5" fillId="0" borderId="0" xfId="1" applyFont="1" applyAlignment="1">
      <alignment horizontal="right" readingOrder="2"/>
    </xf>
    <xf numFmtId="0" fontId="12" fillId="3" borderId="3" xfId="2" applyFont="1" applyFill="1" applyBorder="1" applyAlignment="1">
      <alignment horizontal="center" vertical="center" wrapText="1"/>
    </xf>
    <xf numFmtId="0" fontId="12" fillId="3" borderId="2" xfId="1" applyFont="1" applyFill="1" applyBorder="1" applyAlignment="1">
      <alignment horizontal="center" vertical="center" readingOrder="2"/>
    </xf>
    <xf numFmtId="0" fontId="6" fillId="3" borderId="0" xfId="2" applyFont="1" applyFill="1" applyAlignment="1">
      <alignment horizontal="center" vertical="center"/>
    </xf>
    <xf numFmtId="0" fontId="21" fillId="3" borderId="0" xfId="1" applyFont="1" applyFill="1" applyBorder="1" applyAlignment="1">
      <alignment horizontal="center" vertical="center"/>
    </xf>
    <xf numFmtId="0" fontId="11" fillId="3" borderId="0" xfId="1" applyFont="1" applyFill="1" applyBorder="1" applyAlignment="1">
      <alignment horizontal="center" vertical="center" wrapText="1" readingOrder="2"/>
    </xf>
    <xf numFmtId="0" fontId="6" fillId="3" borderId="1" xfId="1" applyFont="1" applyFill="1" applyBorder="1" applyAlignment="1">
      <alignment horizontal="left" vertical="center" wrapText="1"/>
    </xf>
    <xf numFmtId="0" fontId="11" fillId="3" borderId="2"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21" fillId="3" borderId="2" xfId="1" applyFont="1" applyFill="1" applyBorder="1" applyAlignment="1">
      <alignment horizontal="center" vertical="center"/>
    </xf>
    <xf numFmtId="0" fontId="21" fillId="3" borderId="2" xfId="0" applyFont="1" applyFill="1" applyBorder="1" applyAlignment="1">
      <alignment horizontal="center" vertical="center"/>
    </xf>
    <xf numFmtId="0" fontId="21"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0" xfId="0" applyFont="1" applyFill="1" applyBorder="1" applyAlignment="1">
      <alignment horizontal="center" vertical="center" readingOrder="2"/>
    </xf>
    <xf numFmtId="0" fontId="6" fillId="3" borderId="0" xfId="0" applyFont="1" applyFill="1" applyAlignment="1">
      <alignment horizontal="center" vertical="center"/>
    </xf>
    <xf numFmtId="0" fontId="6" fillId="3" borderId="0" xfId="0" applyFont="1" applyFill="1" applyBorder="1" applyAlignment="1">
      <alignment horizontal="right" vertical="center" wrapText="1"/>
    </xf>
    <xf numFmtId="0" fontId="11" fillId="3" borderId="2" xfId="0" applyFont="1" applyFill="1" applyBorder="1" applyAlignment="1">
      <alignment horizontal="center" vertical="center" readingOrder="2"/>
    </xf>
    <xf numFmtId="0" fontId="11" fillId="3" borderId="4" xfId="0" applyFont="1" applyFill="1" applyBorder="1" applyAlignment="1">
      <alignment horizontal="center" vertical="center" readingOrder="2"/>
    </xf>
    <xf numFmtId="0" fontId="11" fillId="3" borderId="2" xfId="0" applyFont="1" applyFill="1" applyBorder="1" applyAlignment="1">
      <alignment horizontal="center" vertical="center" wrapText="1" readingOrder="2"/>
    </xf>
    <xf numFmtId="0" fontId="13" fillId="3" borderId="2"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4" xfId="0" applyFont="1" applyFill="1" applyBorder="1" applyAlignment="1">
      <alignment horizontal="center" vertical="center"/>
    </xf>
    <xf numFmtId="0" fontId="11" fillId="3" borderId="0" xfId="0" applyFont="1" applyFill="1" applyBorder="1" applyAlignment="1">
      <alignment horizontal="center" vertical="center" wrapText="1"/>
    </xf>
    <xf numFmtId="0" fontId="6" fillId="3" borderId="1" xfId="0" applyFont="1" applyFill="1" applyBorder="1" applyAlignment="1">
      <alignment horizontal="right" vertical="center" wrapText="1"/>
    </xf>
    <xf numFmtId="0" fontId="6" fillId="3" borderId="2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6" fillId="0" borderId="2" xfId="2" applyFont="1" applyFill="1" applyBorder="1" applyAlignment="1">
      <alignment horizontal="center" vertical="center" readingOrder="2"/>
    </xf>
    <xf numFmtId="0" fontId="6" fillId="0" borderId="0" xfId="2" applyFont="1" applyFill="1" applyBorder="1" applyAlignment="1">
      <alignment horizontal="center" vertical="center" readingOrder="2"/>
    </xf>
    <xf numFmtId="0" fontId="6" fillId="0" borderId="0" xfId="2" applyFont="1" applyBorder="1" applyAlignment="1">
      <alignment horizontal="right" vertical="center"/>
    </xf>
    <xf numFmtId="0" fontId="6" fillId="0" borderId="1" xfId="2" applyFont="1" applyBorder="1" applyAlignment="1">
      <alignment horizontal="left" vertical="center" wrapText="1"/>
    </xf>
    <xf numFmtId="0" fontId="6" fillId="0" borderId="10" xfId="2" applyFont="1" applyFill="1" applyBorder="1" applyAlignment="1">
      <alignment horizontal="center" vertical="center"/>
    </xf>
    <xf numFmtId="0" fontId="6" fillId="0" borderId="6" xfId="2" applyFont="1" applyFill="1" applyBorder="1" applyAlignment="1">
      <alignment horizontal="center" vertical="center"/>
    </xf>
    <xf numFmtId="0" fontId="6" fillId="0" borderId="23"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2" xfId="2" applyFont="1" applyFill="1" applyBorder="1" applyAlignment="1">
      <alignment horizontal="center" vertical="center" readingOrder="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3" borderId="0" xfId="2" applyFont="1" applyFill="1" applyBorder="1" applyAlignment="1">
      <alignment horizontal="center" vertical="center" readingOrder="2"/>
    </xf>
    <xf numFmtId="0" fontId="6" fillId="0" borderId="0" xfId="2"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3" xfId="2" applyFont="1" applyFill="1" applyBorder="1" applyAlignment="1">
      <alignment horizontal="right" vertical="center"/>
    </xf>
    <xf numFmtId="0" fontId="6" fillId="3" borderId="3" xfId="0" applyFont="1" applyFill="1" applyBorder="1" applyAlignment="1">
      <alignment horizontal="left" vertical="center" wrapText="1"/>
    </xf>
    <xf numFmtId="0" fontId="6" fillId="3" borderId="6" xfId="2" applyFont="1" applyFill="1" applyBorder="1" applyAlignment="1">
      <alignment horizontal="right" vertical="center"/>
    </xf>
    <xf numFmtId="0" fontId="6" fillId="3" borderId="7" xfId="2" applyFont="1" applyFill="1" applyBorder="1" applyAlignment="1">
      <alignment horizontal="right" vertical="center"/>
    </xf>
    <xf numFmtId="0" fontId="6" fillId="3" borderId="7" xfId="0" applyFont="1" applyFill="1" applyBorder="1" applyAlignment="1">
      <alignment horizontal="left" vertical="center" wrapText="1"/>
    </xf>
    <xf numFmtId="0" fontId="6" fillId="0" borderId="1" xfId="2" applyFont="1" applyBorder="1" applyAlignment="1">
      <alignment horizontal="right" vertical="center"/>
    </xf>
    <xf numFmtId="0" fontId="7" fillId="0" borderId="1" xfId="0" applyFont="1" applyBorder="1" applyAlignment="1">
      <alignment horizontal="left" vertical="center" wrapText="1"/>
    </xf>
    <xf numFmtId="0" fontId="5" fillId="3" borderId="0" xfId="0" applyFont="1" applyFill="1" applyBorder="1" applyAlignment="1">
      <alignment horizontal="center" vertical="center" wrapText="1"/>
    </xf>
    <xf numFmtId="0" fontId="6" fillId="3" borderId="1" xfId="0" applyFont="1" applyFill="1" applyBorder="1" applyAlignment="1">
      <alignment horizontal="left" vertical="center"/>
    </xf>
    <xf numFmtId="0" fontId="5" fillId="3" borderId="2"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0" xfId="0" applyFont="1" applyFill="1" applyBorder="1" applyAlignment="1">
      <alignment horizontal="center" vertical="center"/>
    </xf>
    <xf numFmtId="0" fontId="6" fillId="3" borderId="2" xfId="0" applyFont="1" applyFill="1" applyBorder="1" applyAlignment="1">
      <alignment horizontal="left" vertical="center"/>
    </xf>
    <xf numFmtId="0" fontId="6" fillId="3" borderId="0" xfId="0" applyFont="1" applyFill="1" applyBorder="1" applyAlignment="1">
      <alignment horizontal="left" vertical="center"/>
    </xf>
    <xf numFmtId="0" fontId="10" fillId="3" borderId="4" xfId="0" applyFont="1" applyFill="1" applyBorder="1" applyAlignment="1">
      <alignment horizontal="center" vertical="center"/>
    </xf>
    <xf numFmtId="0" fontId="10" fillId="3" borderId="2" xfId="1" applyFont="1" applyFill="1" applyBorder="1" applyAlignment="1">
      <alignment horizontal="center" vertical="center" readingOrder="2"/>
    </xf>
    <xf numFmtId="0" fontId="10" fillId="3" borderId="4" xfId="1" applyFont="1" applyFill="1" applyBorder="1" applyAlignment="1">
      <alignment horizontal="center" vertical="center" readingOrder="2"/>
    </xf>
    <xf numFmtId="0" fontId="5" fillId="3" borderId="6" xfId="0" applyFont="1" applyFill="1" applyBorder="1" applyAlignment="1">
      <alignment horizontal="right" vertical="center"/>
    </xf>
    <xf numFmtId="0" fontId="6" fillId="3" borderId="6" xfId="0" applyFont="1" applyFill="1" applyBorder="1" applyAlignment="1">
      <alignment horizontal="center" vertical="center" readingOrder="1"/>
    </xf>
    <xf numFmtId="0" fontId="6" fillId="3" borderId="6" xfId="0" applyFont="1" applyFill="1" applyBorder="1" applyAlignment="1">
      <alignment horizontal="left" vertical="center"/>
    </xf>
    <xf numFmtId="0" fontId="5" fillId="3" borderId="5" xfId="0" applyFont="1" applyFill="1" applyBorder="1" applyAlignment="1">
      <alignment horizontal="right" vertical="center"/>
    </xf>
    <xf numFmtId="0" fontId="6" fillId="3" borderId="5" xfId="0" applyFont="1" applyFill="1" applyBorder="1" applyAlignment="1">
      <alignment horizontal="center" vertical="center" readingOrder="1"/>
    </xf>
    <xf numFmtId="0" fontId="6" fillId="3" borderId="5" xfId="0" applyFont="1" applyFill="1" applyBorder="1" applyAlignment="1">
      <alignment horizontal="left" vertical="center"/>
    </xf>
    <xf numFmtId="0" fontId="5"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5" fillId="3" borderId="7" xfId="0" applyFont="1" applyFill="1" applyBorder="1" applyAlignment="1">
      <alignment horizontal="right" vertical="center"/>
    </xf>
    <xf numFmtId="0" fontId="6" fillId="3" borderId="7" xfId="0" applyFont="1" applyFill="1" applyBorder="1" applyAlignment="1">
      <alignment horizontal="center" vertical="center" readingOrder="1"/>
    </xf>
    <xf numFmtId="0" fontId="6" fillId="3" borderId="7" xfId="0" applyFont="1" applyFill="1" applyBorder="1" applyAlignment="1">
      <alignment horizontal="lef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0" fillId="3" borderId="0" xfId="0" applyFill="1" applyAlignment="1">
      <alignment horizontal="center"/>
    </xf>
    <xf numFmtId="0" fontId="14" fillId="3" borderId="0" xfId="0" applyFont="1" applyFill="1" applyBorder="1" applyAlignment="1">
      <alignment horizontal="center" vertical="center"/>
    </xf>
    <xf numFmtId="0" fontId="5" fillId="0" borderId="0" xfId="0" applyFont="1" applyBorder="1" applyAlignment="1">
      <alignment horizontal="center" vertical="center" wrapText="1"/>
    </xf>
    <xf numFmtId="0" fontId="6" fillId="3" borderId="0" xfId="0" applyFont="1" applyFill="1" applyBorder="1" applyAlignment="1">
      <alignment horizontal="left" vertical="center" wrapText="1"/>
    </xf>
    <xf numFmtId="0" fontId="5" fillId="3" borderId="4" xfId="0" applyFont="1" applyFill="1" applyBorder="1" applyAlignment="1">
      <alignment horizontal="center" vertical="center"/>
    </xf>
    <xf numFmtId="0" fontId="6" fillId="3" borderId="7" xfId="0" applyFont="1" applyFill="1" applyBorder="1" applyAlignment="1">
      <alignment wrapText="1"/>
    </xf>
    <xf numFmtId="0" fontId="7" fillId="3" borderId="1" xfId="0" applyFont="1" applyFill="1" applyBorder="1" applyAlignment="1">
      <alignment vertical="center" wrapText="1"/>
    </xf>
    <xf numFmtId="0" fontId="6" fillId="3" borderId="3" xfId="0" applyFont="1" applyFill="1" applyBorder="1" applyAlignment="1">
      <alignment vertical="center" wrapText="1"/>
    </xf>
    <xf numFmtId="0" fontId="6" fillId="3" borderId="6" xfId="0" applyFont="1" applyFill="1" applyBorder="1" applyAlignment="1">
      <alignment vertical="center" wrapText="1"/>
    </xf>
    <xf numFmtId="0" fontId="5" fillId="3" borderId="2" xfId="2" applyFont="1" applyFill="1" applyBorder="1" applyAlignment="1">
      <alignment horizontal="center" vertical="center" readingOrder="2"/>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3" borderId="0" xfId="2" applyFont="1" applyFill="1" applyBorder="1" applyAlignment="1">
      <alignment horizontal="center" vertical="center" readingOrder="2"/>
    </xf>
    <xf numFmtId="0" fontId="11" fillId="3" borderId="0" xfId="0" applyFont="1" applyFill="1" applyBorder="1" applyAlignment="1">
      <alignment horizontal="center" vertical="center"/>
    </xf>
    <xf numFmtId="0" fontId="22" fillId="3" borderId="0" xfId="0" applyFont="1" applyFill="1" applyAlignment="1">
      <alignment horizontal="center" vertical="center" wrapText="1"/>
    </xf>
    <xf numFmtId="0" fontId="11" fillId="3" borderId="4"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3" borderId="0" xfId="0" applyFont="1" applyFill="1" applyBorder="1" applyAlignment="1">
      <alignment horizontal="center" vertical="center" readingOrder="2"/>
    </xf>
    <xf numFmtId="0" fontId="12" fillId="3" borderId="0"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wrapText="1"/>
    </xf>
    <xf numFmtId="0" fontId="5" fillId="0" borderId="2" xfId="0" applyFont="1" applyBorder="1" applyAlignment="1">
      <alignment horizontal="right" readingOrder="2"/>
    </xf>
    <xf numFmtId="0" fontId="5" fillId="0" borderId="0" xfId="0" applyFont="1" applyAlignment="1">
      <alignment horizontal="right" readingOrder="2"/>
    </xf>
    <xf numFmtId="0" fontId="11" fillId="3" borderId="2" xfId="0" applyFont="1" applyFill="1" applyBorder="1" applyAlignment="1">
      <alignment horizontal="center" vertical="center" readingOrder="1"/>
    </xf>
    <xf numFmtId="0" fontId="25" fillId="3" borderId="0" xfId="0" applyFont="1" applyFill="1" applyBorder="1" applyAlignment="1">
      <alignment horizontal="center" vertical="center"/>
    </xf>
    <xf numFmtId="0" fontId="6" fillId="3" borderId="0" xfId="0" applyFont="1" applyFill="1" applyBorder="1" applyAlignment="1">
      <alignment horizontal="center" vertical="center" readingOrder="2"/>
    </xf>
    <xf numFmtId="0" fontId="5" fillId="3" borderId="2" xfId="0" applyFont="1" applyFill="1" applyBorder="1" applyAlignment="1">
      <alignment horizontal="center" vertical="center" readingOrder="2"/>
    </xf>
    <xf numFmtId="0" fontId="5" fillId="3" borderId="0" xfId="0" applyFont="1" applyFill="1" applyBorder="1" applyAlignment="1">
      <alignment horizontal="center" vertical="center" readingOrder="2"/>
    </xf>
    <xf numFmtId="0" fontId="5" fillId="3" borderId="4" xfId="0" applyFont="1" applyFill="1" applyBorder="1" applyAlignment="1">
      <alignment horizontal="center" vertical="center" readingOrder="2"/>
    </xf>
    <xf numFmtId="0" fontId="5" fillId="3" borderId="2" xfId="0" applyFont="1" applyFill="1" applyBorder="1" applyAlignment="1">
      <alignment horizontal="center" vertical="center" wrapText="1" readingOrder="2"/>
    </xf>
    <xf numFmtId="0" fontId="7" fillId="0" borderId="2" xfId="5" applyFont="1" applyBorder="1" applyAlignment="1">
      <alignment horizontal="right" readingOrder="2"/>
    </xf>
    <xf numFmtId="0" fontId="7" fillId="0" borderId="2" xfId="8" applyFont="1" applyBorder="1" applyAlignment="1">
      <alignment horizontal="center" vertical="center"/>
    </xf>
    <xf numFmtId="0" fontId="7" fillId="0" borderId="0" xfId="8" applyFont="1" applyBorder="1" applyAlignment="1">
      <alignment horizontal="center" vertical="center"/>
    </xf>
    <xf numFmtId="0" fontId="7" fillId="0" borderId="22" xfId="8" applyFont="1" applyBorder="1" applyAlignment="1">
      <alignment horizontal="center" vertical="center"/>
    </xf>
    <xf numFmtId="0" fontId="7" fillId="0" borderId="3" xfId="8" applyFont="1" applyBorder="1" applyAlignment="1">
      <alignment horizontal="center" vertical="center"/>
    </xf>
    <xf numFmtId="0" fontId="7" fillId="0" borderId="6" xfId="8" applyFont="1" applyBorder="1" applyAlignment="1">
      <alignment horizontal="center" vertical="center" wrapText="1"/>
    </xf>
    <xf numFmtId="0" fontId="7" fillId="0" borderId="8" xfId="8" applyFont="1" applyBorder="1" applyAlignment="1">
      <alignment horizontal="center" vertical="center" wrapText="1"/>
    </xf>
    <xf numFmtId="0" fontId="7" fillId="0" borderId="56" xfId="8" applyFont="1" applyBorder="1" applyAlignment="1">
      <alignment horizontal="center" vertical="center"/>
    </xf>
    <xf numFmtId="0" fontId="7" fillId="0" borderId="8" xfId="8" applyFont="1" applyBorder="1" applyAlignment="1">
      <alignment horizontal="center" vertical="center"/>
    </xf>
    <xf numFmtId="0" fontId="7" fillId="0" borderId="24" xfId="8" applyFont="1" applyBorder="1" applyAlignment="1">
      <alignment horizontal="center" vertical="center" readingOrder="2"/>
    </xf>
    <xf numFmtId="0" fontId="7" fillId="0" borderId="3" xfId="8" applyFont="1" applyBorder="1" applyAlignment="1">
      <alignment horizontal="center" vertical="center" wrapText="1"/>
    </xf>
    <xf numFmtId="0" fontId="7" fillId="0" borderId="24" xfId="8" applyFont="1" applyBorder="1" applyAlignment="1">
      <alignment horizontal="center"/>
    </xf>
    <xf numFmtId="0" fontId="46" fillId="3" borderId="0" xfId="5" applyFont="1" applyFill="1" applyBorder="1" applyAlignment="1">
      <alignment horizontal="center" vertical="center"/>
    </xf>
    <xf numFmtId="0" fontId="7" fillId="0" borderId="56" xfId="8" applyFont="1" applyBorder="1" applyAlignment="1">
      <alignment horizontal="center" vertical="center" wrapText="1"/>
    </xf>
    <xf numFmtId="0" fontId="7" fillId="0" borderId="6" xfId="8" applyFont="1" applyBorder="1" applyAlignment="1">
      <alignment horizontal="center" vertical="center"/>
    </xf>
    <xf numFmtId="0" fontId="17" fillId="0" borderId="2" xfId="8" applyFont="1" applyBorder="1" applyAlignment="1">
      <alignment horizontal="center" vertical="center" wrapText="1"/>
    </xf>
    <xf numFmtId="0" fontId="17" fillId="0" borderId="0" xfId="8" applyFont="1" applyBorder="1" applyAlignment="1">
      <alignment horizontal="center" vertical="center" wrapText="1"/>
    </xf>
    <xf numFmtId="0" fontId="17" fillId="0" borderId="22" xfId="8" applyFont="1" applyBorder="1" applyAlignment="1">
      <alignment horizontal="center" vertical="center" wrapText="1"/>
    </xf>
    <xf numFmtId="0" fontId="40" fillId="3" borderId="0" xfId="5" applyFont="1" applyFill="1" applyBorder="1" applyAlignment="1">
      <alignment horizontal="center" vertical="center"/>
    </xf>
    <xf numFmtId="0" fontId="40" fillId="3" borderId="0" xfId="5" applyFont="1" applyFill="1" applyBorder="1" applyAlignment="1">
      <alignment horizontal="center" vertical="center" wrapText="1"/>
    </xf>
    <xf numFmtId="0" fontId="53" fillId="3" borderId="32" xfId="7" applyFont="1" applyFill="1" applyBorder="1" applyAlignment="1">
      <alignment horizontal="center" vertical="center" wrapText="1"/>
    </xf>
    <xf numFmtId="0" fontId="53" fillId="3" borderId="0" xfId="7" applyFont="1" applyFill="1" applyBorder="1" applyAlignment="1">
      <alignment horizontal="center" vertical="center" wrapText="1"/>
    </xf>
    <xf numFmtId="0" fontId="10" fillId="3" borderId="32" xfId="5" applyFont="1" applyFill="1" applyBorder="1" applyAlignment="1">
      <alignment horizontal="center" vertical="center" wrapText="1"/>
    </xf>
    <xf numFmtId="0" fontId="10" fillId="3" borderId="0" xfId="5" applyFont="1" applyFill="1" applyBorder="1" applyAlignment="1">
      <alignment horizontal="center" vertical="center" wrapText="1"/>
    </xf>
    <xf numFmtId="0" fontId="43" fillId="3" borderId="2" xfId="7" applyFont="1" applyFill="1" applyBorder="1" applyAlignment="1">
      <alignment horizontal="right" vertical="center" wrapText="1"/>
    </xf>
    <xf numFmtId="0" fontId="43" fillId="3" borderId="0" xfId="7" applyFont="1" applyFill="1" applyBorder="1" applyAlignment="1">
      <alignment horizontal="right" vertical="center" wrapText="1"/>
    </xf>
    <xf numFmtId="0" fontId="43" fillId="3" borderId="22" xfId="7" applyFont="1" applyFill="1" applyBorder="1" applyAlignment="1">
      <alignment horizontal="right" vertical="center" wrapText="1"/>
    </xf>
    <xf numFmtId="0" fontId="42" fillId="3" borderId="2" xfId="5" applyFont="1" applyFill="1" applyBorder="1" applyAlignment="1">
      <alignment horizontal="center"/>
    </xf>
    <xf numFmtId="0" fontId="42" fillId="3" borderId="2" xfId="5" applyFont="1" applyFill="1" applyBorder="1" applyAlignment="1">
      <alignment horizontal="left" vertical="center"/>
    </xf>
    <xf numFmtId="0" fontId="42" fillId="3" borderId="0" xfId="5" applyFont="1" applyFill="1" applyBorder="1" applyAlignment="1">
      <alignment horizontal="left" vertical="center"/>
    </xf>
    <xf numFmtId="0" fontId="42" fillId="3" borderId="22" xfId="5" applyFont="1" applyFill="1" applyBorder="1" applyAlignment="1">
      <alignment horizontal="left" vertical="center"/>
    </xf>
    <xf numFmtId="0" fontId="43" fillId="3" borderId="0" xfId="7" applyFont="1" applyFill="1" applyBorder="1" applyAlignment="1">
      <alignment horizontal="center" vertical="center" wrapText="1"/>
    </xf>
    <xf numFmtId="0" fontId="43" fillId="3" borderId="22" xfId="7" applyFont="1" applyFill="1" applyBorder="1" applyAlignment="1">
      <alignment horizontal="center" vertical="center" wrapText="1"/>
    </xf>
    <xf numFmtId="0" fontId="32" fillId="0" borderId="2" xfId="0" applyFont="1" applyFill="1" applyBorder="1" applyAlignment="1">
      <alignment horizontal="right" vertical="center" wrapText="1" readingOrder="2"/>
    </xf>
    <xf numFmtId="0" fontId="21" fillId="0" borderId="2" xfId="0" applyFont="1" applyFill="1" applyBorder="1" applyAlignment="1">
      <alignment horizontal="left" vertical="top" wrapText="1" readingOrder="2"/>
    </xf>
    <xf numFmtId="0" fontId="6" fillId="3" borderId="0" xfId="0" applyFont="1" applyFill="1" applyAlignment="1">
      <alignment horizontal="center" vertical="center" wrapText="1"/>
    </xf>
    <xf numFmtId="0" fontId="11" fillId="0" borderId="0" xfId="0" applyFont="1" applyBorder="1" applyAlignment="1">
      <alignment horizontal="center"/>
    </xf>
    <xf numFmtId="0" fontId="6" fillId="0" borderId="0" xfId="0" applyFont="1" applyFill="1" applyAlignment="1">
      <alignment horizontal="center" vertical="center"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wrapText="1" readingOrder="2"/>
    </xf>
    <xf numFmtId="49" fontId="11" fillId="0" borderId="2" xfId="0" applyNumberFormat="1" applyFont="1" applyFill="1" applyBorder="1" applyAlignment="1">
      <alignment horizontal="center" vertical="center" wrapText="1"/>
    </xf>
    <xf numFmtId="16"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2" fontId="11" fillId="0" borderId="3" xfId="0" applyNumberFormat="1" applyFont="1" applyFill="1" applyBorder="1" applyAlignment="1">
      <alignment horizontal="center" vertical="center" wrapText="1" readingOrder="1"/>
    </xf>
    <xf numFmtId="0" fontId="11"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21" fillId="3" borderId="0" xfId="0" applyFont="1" applyFill="1" applyBorder="1" applyAlignment="1">
      <alignment horizontal="center" vertical="center"/>
    </xf>
    <xf numFmtId="0" fontId="21" fillId="3" borderId="0" xfId="1" applyFont="1" applyFill="1" applyBorder="1" applyAlignment="1">
      <alignment horizontal="center" vertical="center" readingOrder="2"/>
    </xf>
    <xf numFmtId="0" fontId="21" fillId="3" borderId="4" xfId="1" applyFont="1" applyFill="1" applyBorder="1" applyAlignment="1">
      <alignment horizontal="center" vertical="center" readingOrder="2"/>
    </xf>
    <xf numFmtId="0" fontId="21" fillId="0" borderId="0" xfId="0" applyFont="1" applyAlignment="1">
      <alignment horizontal="center" wrapText="1"/>
    </xf>
    <xf numFmtId="0" fontId="6" fillId="0" borderId="6" xfId="0" applyFont="1" applyBorder="1" applyAlignment="1">
      <alignment horizontal="center" vertical="center" readingOrder="1"/>
    </xf>
    <xf numFmtId="0" fontId="11"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wrapText="1" readingOrder="2"/>
    </xf>
    <xf numFmtId="0" fontId="6"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readingOrder="2"/>
    </xf>
    <xf numFmtId="0" fontId="22" fillId="3" borderId="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readingOrder="2"/>
    </xf>
    <xf numFmtId="0" fontId="5" fillId="0" borderId="0" xfId="0" applyFont="1" applyFill="1" applyBorder="1" applyAlignment="1">
      <alignment horizontal="center" vertical="center" readingOrder="2"/>
    </xf>
    <xf numFmtId="0" fontId="5" fillId="0" borderId="4" xfId="0" applyFont="1" applyFill="1" applyBorder="1" applyAlignment="1">
      <alignment horizontal="center" vertical="center" readingOrder="2"/>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readingOrder="2"/>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3" borderId="0" xfId="0" applyFont="1" applyFill="1" applyBorder="1" applyAlignment="1">
      <alignment horizontal="center" vertical="center"/>
    </xf>
    <xf numFmtId="0" fontId="34" fillId="3" borderId="2" xfId="1" applyFont="1" applyFill="1" applyBorder="1" applyAlignment="1">
      <alignment horizontal="right" wrapText="1" readingOrder="2"/>
    </xf>
    <xf numFmtId="0" fontId="34" fillId="0" borderId="2" xfId="1" applyFont="1" applyBorder="1" applyAlignment="1">
      <alignment horizontal="left" wrapText="1"/>
    </xf>
    <xf numFmtId="0" fontId="12" fillId="3" borderId="0"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4" xfId="1" applyFont="1" applyFill="1" applyBorder="1" applyAlignment="1">
      <alignment horizontal="center" vertical="center" readingOrder="2"/>
    </xf>
    <xf numFmtId="0" fontId="12" fillId="3" borderId="4" xfId="1" applyFont="1" applyFill="1" applyBorder="1" applyAlignment="1">
      <alignment horizontal="center" vertical="center"/>
    </xf>
    <xf numFmtId="16" fontId="11" fillId="0" borderId="2" xfId="1" applyNumberFormat="1" applyFont="1" applyFill="1" applyBorder="1" applyAlignment="1">
      <alignment horizontal="center" vertical="center" wrapText="1"/>
    </xf>
    <xf numFmtId="16" fontId="11" fillId="0" borderId="3" xfId="1" applyNumberFormat="1" applyFont="1" applyFill="1" applyBorder="1" applyAlignment="1">
      <alignment horizontal="center" vertical="center" wrapText="1"/>
    </xf>
    <xf numFmtId="16" fontId="11" fillId="0" borderId="2" xfId="1" applyNumberFormat="1" applyFont="1" applyFill="1" applyBorder="1" applyAlignment="1">
      <alignment horizontal="center" vertical="center" wrapText="1" readingOrder="2"/>
    </xf>
    <xf numFmtId="0" fontId="12" fillId="0" borderId="2"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5" fillId="0" borderId="3" xfId="1" applyFont="1" applyFill="1" applyBorder="1" applyAlignment="1">
      <alignment horizontal="center" vertical="center" readingOrder="2"/>
    </xf>
    <xf numFmtId="16" fontId="35" fillId="0" borderId="3" xfId="1" applyNumberFormat="1" applyFont="1" applyFill="1" applyBorder="1" applyAlignment="1">
      <alignment horizontal="center" vertical="center" wrapText="1" readingOrder="2"/>
    </xf>
    <xf numFmtId="0" fontId="12" fillId="0" borderId="3" xfId="1" applyFont="1" applyFill="1" applyBorder="1" applyAlignment="1">
      <alignment horizontal="center" vertical="center"/>
    </xf>
    <xf numFmtId="0" fontId="11" fillId="0" borderId="3" xfId="1" applyFont="1" applyFill="1" applyBorder="1" applyAlignment="1">
      <alignment horizontal="center" vertical="center"/>
    </xf>
    <xf numFmtId="49" fontId="11" fillId="0" borderId="0" xfId="1" applyNumberFormat="1" applyFont="1" applyFill="1" applyBorder="1" applyAlignment="1">
      <alignment horizontal="center" vertical="center" readingOrder="1"/>
    </xf>
    <xf numFmtId="0" fontId="5" fillId="0" borderId="4" xfId="1" applyFont="1" applyFill="1" applyBorder="1" applyAlignment="1">
      <alignment horizontal="center" vertical="center"/>
    </xf>
    <xf numFmtId="0" fontId="16" fillId="0" borderId="2" xfId="1" applyFont="1" applyFill="1" applyBorder="1" applyAlignment="1">
      <alignment horizontal="center" vertical="center" wrapText="1" readingOrder="1"/>
    </xf>
    <xf numFmtId="49" fontId="11" fillId="0" borderId="2" xfId="1" applyNumberFormat="1" applyFont="1" applyFill="1" applyBorder="1" applyAlignment="1">
      <alignment horizontal="center" vertical="center" readingOrder="1"/>
    </xf>
    <xf numFmtId="0" fontId="11" fillId="0" borderId="10" xfId="1" applyFont="1" applyFill="1" applyBorder="1" applyAlignment="1">
      <alignment horizontal="center" vertical="center" readingOrder="1"/>
    </xf>
    <xf numFmtId="0" fontId="16" fillId="0" borderId="3" xfId="1" applyFont="1" applyFill="1" applyBorder="1" applyAlignment="1">
      <alignment horizontal="center" vertical="center" wrapText="1" readingOrder="1"/>
    </xf>
    <xf numFmtId="0" fontId="5" fillId="3" borderId="0" xfId="1" applyFont="1" applyFill="1" applyBorder="1" applyAlignment="1">
      <alignment horizontal="center" vertical="center" wrapText="1"/>
    </xf>
    <xf numFmtId="0" fontId="5" fillId="0" borderId="7" xfId="1" applyFont="1" applyFill="1" applyBorder="1" applyAlignment="1">
      <alignment horizontal="center" vertical="center"/>
    </xf>
    <xf numFmtId="0" fontId="6" fillId="0" borderId="3" xfId="1" applyFont="1" applyFill="1" applyBorder="1" applyAlignment="1">
      <alignment horizontal="center" vertical="center" readingOrder="1"/>
    </xf>
    <xf numFmtId="0" fontId="11" fillId="0" borderId="6" xfId="1" applyFont="1" applyFill="1" applyBorder="1" applyAlignment="1">
      <alignment horizontal="right" vertical="center"/>
    </xf>
    <xf numFmtId="0" fontId="11" fillId="0" borderId="7" xfId="1" applyFont="1" applyFill="1" applyBorder="1" applyAlignment="1">
      <alignment horizontal="right" vertical="center"/>
    </xf>
    <xf numFmtId="0" fontId="12" fillId="0" borderId="7" xfId="1" applyFont="1" applyFill="1" applyBorder="1" applyAlignment="1">
      <alignment horizontal="left" vertical="center" wrapText="1"/>
    </xf>
    <xf numFmtId="0" fontId="11" fillId="0" borderId="9" xfId="1" applyFont="1" applyFill="1" applyBorder="1" applyAlignment="1">
      <alignment horizontal="right" vertical="center"/>
    </xf>
    <xf numFmtId="0" fontId="12" fillId="0" borderId="9" xfId="1" applyFont="1" applyFill="1" applyBorder="1" applyAlignment="1">
      <alignment horizontal="left" vertical="center" wrapText="1"/>
    </xf>
    <xf numFmtId="0" fontId="12" fillId="3" borderId="6" xfId="1" applyFont="1" applyFill="1" applyBorder="1" applyAlignment="1">
      <alignment horizontal="left" vertical="top" wrapText="1"/>
    </xf>
    <xf numFmtId="0" fontId="11" fillId="0" borderId="0" xfId="1" applyFont="1" applyFill="1" applyBorder="1" applyAlignment="1">
      <alignment horizontal="right" vertical="center"/>
    </xf>
    <xf numFmtId="0" fontId="6" fillId="0" borderId="0" xfId="1" applyFont="1" applyAlignment="1">
      <alignment horizontal="right" vertical="center" wrapText="1"/>
    </xf>
    <xf numFmtId="0" fontId="6" fillId="0" borderId="1" xfId="1" applyFont="1" applyBorder="1" applyAlignment="1">
      <alignment horizontal="left" vertical="center" wrapText="1"/>
    </xf>
    <xf numFmtId="0" fontId="6" fillId="0" borderId="10"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21" fillId="0" borderId="2" xfId="0" applyFont="1" applyFill="1" applyBorder="1" applyAlignment="1">
      <alignment horizontal="center" vertical="center"/>
    </xf>
    <xf numFmtId="0" fontId="21" fillId="0" borderId="0" xfId="0" applyFont="1" applyFill="1" applyBorder="1" applyAlignment="1">
      <alignment horizontal="center" vertical="center"/>
    </xf>
    <xf numFmtId="0" fontId="6" fillId="0" borderId="2"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3" borderId="0" xfId="1" applyFont="1" applyFill="1" applyAlignment="1">
      <alignment horizontal="center" vertical="center"/>
    </xf>
    <xf numFmtId="0" fontId="11" fillId="0" borderId="2" xfId="0" applyFont="1" applyFill="1" applyBorder="1" applyAlignment="1">
      <alignment horizontal="center" vertical="center"/>
    </xf>
    <xf numFmtId="0" fontId="13" fillId="0" borderId="22" xfId="1" applyFont="1" applyFill="1" applyBorder="1" applyAlignment="1">
      <alignment horizontal="center" vertical="center"/>
    </xf>
    <xf numFmtId="0" fontId="12" fillId="3" borderId="0" xfId="1" applyFont="1" applyFill="1" applyBorder="1" applyAlignment="1">
      <alignment horizontal="right" vertical="center" wrapText="1"/>
    </xf>
    <xf numFmtId="0" fontId="17" fillId="0" borderId="0" xfId="8" applyFont="1" applyAlignment="1">
      <alignment horizontal="right" readingOrder="2"/>
    </xf>
    <xf numFmtId="0" fontId="17" fillId="0" borderId="24" xfId="8" applyFont="1" applyBorder="1" applyAlignment="1">
      <alignment horizontal="center"/>
    </xf>
    <xf numFmtId="0" fontId="7" fillId="0" borderId="1" xfId="8" applyFont="1" applyFill="1" applyBorder="1" applyAlignment="1">
      <alignment horizontal="right" vertical="center"/>
    </xf>
    <xf numFmtId="0" fontId="17" fillId="0" borderId="2" xfId="8" applyFont="1" applyBorder="1" applyAlignment="1">
      <alignment horizontal="center" vertical="center"/>
    </xf>
    <xf numFmtId="0" fontId="17" fillId="0" borderId="0" xfId="8" applyFont="1" applyBorder="1" applyAlignment="1">
      <alignment horizontal="center" vertical="center"/>
    </xf>
    <xf numFmtId="0" fontId="17" fillId="0" borderId="22" xfId="8" applyFont="1" applyBorder="1" applyAlignment="1">
      <alignment horizontal="center" vertical="center"/>
    </xf>
    <xf numFmtId="0" fontId="7" fillId="0" borderId="1" xfId="8" applyFont="1" applyFill="1" applyBorder="1" applyAlignment="1">
      <alignment horizontal="left" vertical="center"/>
    </xf>
    <xf numFmtId="0" fontId="40" fillId="0" borderId="0" xfId="8" applyFont="1" applyBorder="1" applyAlignment="1">
      <alignment horizontal="center" vertical="center"/>
    </xf>
    <xf numFmtId="0" fontId="40" fillId="0" borderId="0" xfId="8" applyFont="1" applyAlignment="1">
      <alignment horizontal="center" vertical="center" wrapText="1"/>
    </xf>
    <xf numFmtId="0" fontId="40" fillId="0" borderId="1" xfId="8" applyFont="1" applyFill="1" applyBorder="1" applyAlignment="1">
      <alignment horizontal="right" vertical="center"/>
    </xf>
    <xf numFmtId="0" fontId="40" fillId="0" borderId="1" xfId="8" applyFont="1" applyFill="1" applyBorder="1" applyAlignment="1">
      <alignment horizontal="left" vertical="center"/>
    </xf>
    <xf numFmtId="0" fontId="7" fillId="0" borderId="32" xfId="8" applyFont="1" applyBorder="1" applyAlignment="1">
      <alignment horizontal="center" vertical="center" wrapText="1"/>
    </xf>
    <xf numFmtId="0" fontId="7" fillId="0" borderId="0" xfId="8" applyFont="1" applyBorder="1" applyAlignment="1">
      <alignment horizontal="center" vertical="center" wrapText="1"/>
    </xf>
    <xf numFmtId="0" fontId="7" fillId="0" borderId="22" xfId="8" applyFont="1" applyBorder="1" applyAlignment="1">
      <alignment horizontal="center" vertical="center" wrapText="1"/>
    </xf>
    <xf numFmtId="0" fontId="7" fillId="0" borderId="32" xfId="11" applyFont="1" applyBorder="1" applyAlignment="1">
      <alignment horizontal="center" vertical="center"/>
    </xf>
    <xf numFmtId="0" fontId="7" fillId="0" borderId="0" xfId="11" applyFont="1" applyBorder="1" applyAlignment="1">
      <alignment horizontal="center" vertical="center"/>
    </xf>
    <xf numFmtId="0" fontId="7" fillId="0" borderId="22" xfId="11" applyFont="1" applyBorder="1" applyAlignment="1">
      <alignment horizontal="center" vertical="center"/>
    </xf>
    <xf numFmtId="0" fontId="7" fillId="3" borderId="32" xfId="8" applyFont="1" applyFill="1" applyBorder="1" applyAlignment="1">
      <alignment horizontal="center" vertical="center" wrapText="1"/>
    </xf>
    <xf numFmtId="0" fontId="7" fillId="3" borderId="0" xfId="8" applyFont="1" applyFill="1" applyBorder="1" applyAlignment="1">
      <alignment horizontal="center" vertical="center" wrapText="1"/>
    </xf>
    <xf numFmtId="0" fontId="7" fillId="3" borderId="22" xfId="8" applyFont="1" applyFill="1" applyBorder="1" applyAlignment="1">
      <alignment horizontal="center" vertical="center" wrapText="1"/>
    </xf>
    <xf numFmtId="0" fontId="7" fillId="3" borderId="32" xfId="11" applyFont="1" applyFill="1" applyBorder="1" applyAlignment="1">
      <alignment horizontal="center" vertical="center"/>
    </xf>
    <xf numFmtId="0" fontId="7" fillId="3" borderId="0" xfId="11" applyFont="1" applyFill="1" applyBorder="1" applyAlignment="1">
      <alignment horizontal="center" vertical="center"/>
    </xf>
    <xf numFmtId="0" fontId="7" fillId="3" borderId="22" xfId="11" applyFont="1" applyFill="1" applyBorder="1" applyAlignment="1">
      <alignment horizontal="center" vertical="center"/>
    </xf>
    <xf numFmtId="0" fontId="7" fillId="0" borderId="2" xfId="10" applyFont="1" applyBorder="1" applyAlignment="1">
      <alignment horizontal="center" vertical="center" wrapText="1"/>
    </xf>
    <xf numFmtId="0" fontId="7" fillId="0" borderId="0" xfId="10" applyFont="1" applyBorder="1" applyAlignment="1">
      <alignment horizontal="center" vertical="center" wrapText="1"/>
    </xf>
    <xf numFmtId="0" fontId="7" fillId="0" borderId="22" xfId="10" applyFont="1" applyBorder="1" applyAlignment="1">
      <alignment horizontal="center" vertical="center" wrapText="1"/>
    </xf>
    <xf numFmtId="0" fontId="7" fillId="0" borderId="12" xfId="10" applyFont="1" applyBorder="1" applyAlignment="1">
      <alignment horizontal="center" vertical="center" wrapText="1"/>
    </xf>
    <xf numFmtId="0" fontId="7" fillId="0" borderId="59" xfId="10" applyFont="1" applyBorder="1" applyAlignment="1">
      <alignment horizontal="center" vertical="center" wrapText="1"/>
    </xf>
    <xf numFmtId="0" fontId="7" fillId="0" borderId="2" xfId="8" applyFont="1" applyBorder="1" applyAlignment="1">
      <alignment horizontal="center" vertical="center" wrapText="1"/>
    </xf>
    <xf numFmtId="0" fontId="40" fillId="0" borderId="1" xfId="8" applyFont="1" applyFill="1" applyBorder="1" applyAlignment="1">
      <alignment horizontal="right" vertical="center" readingOrder="2"/>
    </xf>
    <xf numFmtId="0" fontId="42" fillId="0" borderId="2" xfId="10" applyFont="1" applyBorder="1" applyAlignment="1">
      <alignment horizontal="center" vertical="center" wrapText="1"/>
    </xf>
    <xf numFmtId="0" fontId="42" fillId="0" borderId="0" xfId="10" applyFont="1" applyBorder="1" applyAlignment="1">
      <alignment horizontal="center" vertical="center" wrapText="1"/>
    </xf>
    <xf numFmtId="0" fontId="42" fillId="0" borderId="22" xfId="10" applyFont="1" applyBorder="1" applyAlignment="1">
      <alignment horizontal="center" vertical="center" wrapText="1"/>
    </xf>
    <xf numFmtId="0" fontId="7" fillId="0" borderId="1" xfId="8" applyFont="1" applyBorder="1" applyAlignment="1">
      <alignment horizontal="center" vertical="center" wrapText="1"/>
    </xf>
    <xf numFmtId="0" fontId="7" fillId="0" borderId="1" xfId="11" applyFont="1" applyBorder="1" applyAlignment="1">
      <alignment horizontal="center" vertical="center"/>
    </xf>
    <xf numFmtId="0" fontId="40" fillId="0" borderId="0" xfId="8" applyFont="1" applyFill="1" applyBorder="1" applyAlignment="1">
      <alignment horizontal="center" vertical="center"/>
    </xf>
    <xf numFmtId="0" fontId="48" fillId="3" borderId="0" xfId="0"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37" xfId="1" applyFont="1" applyFill="1" applyBorder="1" applyAlignment="1">
      <alignment horizontal="center" vertical="center" wrapText="1"/>
    </xf>
    <xf numFmtId="0" fontId="6" fillId="0" borderId="35"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35" xfId="1" applyFont="1" applyFill="1" applyBorder="1" applyAlignment="1">
      <alignment horizontal="center" vertical="center" wrapText="1"/>
    </xf>
    <xf numFmtId="0" fontId="6" fillId="0" borderId="36" xfId="1" applyFont="1" applyFill="1" applyBorder="1" applyAlignment="1">
      <alignment horizontal="center" vertical="center" wrapText="1"/>
    </xf>
    <xf numFmtId="0" fontId="6" fillId="3" borderId="30" xfId="1" applyFont="1" applyFill="1" applyBorder="1" applyAlignment="1">
      <alignment horizontal="center" vertical="center"/>
    </xf>
    <xf numFmtId="0" fontId="6" fillId="3" borderId="37" xfId="1" applyFont="1" applyFill="1" applyBorder="1" applyAlignment="1">
      <alignment horizontal="center" vertical="center"/>
    </xf>
    <xf numFmtId="0" fontId="6" fillId="0" borderId="30" xfId="1" applyFont="1" applyFill="1" applyBorder="1" applyAlignment="1">
      <alignment horizontal="center" vertical="center" wrapText="1"/>
    </xf>
    <xf numFmtId="0" fontId="6" fillId="0" borderId="37" xfId="1" applyFont="1" applyFill="1" applyBorder="1" applyAlignment="1">
      <alignment horizontal="center" vertical="center" wrapText="1"/>
    </xf>
    <xf numFmtId="0" fontId="6" fillId="0" borderId="46" xfId="1" applyFont="1" applyFill="1" applyBorder="1" applyAlignment="1">
      <alignment horizontal="center" vertical="center" wrapText="1"/>
    </xf>
    <xf numFmtId="0" fontId="5" fillId="0" borderId="35"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10" fillId="0" borderId="30" xfId="1" applyFont="1" applyFill="1" applyBorder="1" applyAlignment="1">
      <alignment horizontal="center" vertical="center" wrapText="1"/>
    </xf>
    <xf numFmtId="0" fontId="10" fillId="0" borderId="37" xfId="1" applyFont="1" applyFill="1" applyBorder="1" applyAlignment="1">
      <alignment horizontal="center" vertical="center" wrapText="1"/>
    </xf>
    <xf numFmtId="0" fontId="6" fillId="2" borderId="0" xfId="1" applyFont="1" applyFill="1" applyAlignment="1">
      <alignment horizontal="center" vertical="center" wrapText="1"/>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45" xfId="1" applyFont="1" applyFill="1" applyBorder="1" applyAlignment="1">
      <alignment horizontal="center" vertical="center"/>
    </xf>
    <xf numFmtId="0" fontId="5" fillId="2" borderId="30"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0" borderId="35"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7" xfId="1" applyFont="1" applyFill="1" applyBorder="1" applyAlignment="1">
      <alignment horizontal="center" vertical="center"/>
    </xf>
    <xf numFmtId="0" fontId="4" fillId="0" borderId="0" xfId="1" applyBorder="1" applyAlignment="1">
      <alignment horizontal="right" readingOrder="2"/>
    </xf>
    <xf numFmtId="0" fontId="6" fillId="0" borderId="0" xfId="1" applyFont="1" applyAlignment="1">
      <alignment horizontal="center" vertical="center" wrapText="1"/>
    </xf>
    <xf numFmtId="0" fontId="9" fillId="3" borderId="2"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2" fillId="3" borderId="0"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5" fillId="0" borderId="48" xfId="1" applyFont="1" applyBorder="1" applyAlignment="1">
      <alignment horizontal="center"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2" xfId="1" applyFont="1" applyBorder="1" applyAlignment="1">
      <alignment horizontal="center" vertical="center"/>
    </xf>
    <xf numFmtId="0" fontId="11" fillId="0" borderId="2" xfId="1" applyFont="1" applyFill="1" applyBorder="1" applyAlignment="1">
      <alignment horizontal="right" vertical="center" wrapText="1"/>
    </xf>
    <xf numFmtId="0" fontId="11" fillId="0" borderId="4" xfId="1" applyFont="1" applyFill="1" applyBorder="1" applyAlignment="1">
      <alignment horizontal="right" vertical="center" wrapText="1"/>
    </xf>
  </cellXfs>
  <cellStyles count="222">
    <cellStyle name="Normal" xfId="0" builtinId="0"/>
    <cellStyle name="Normal 10" xfId="10"/>
    <cellStyle name="Normal 10 2" xfId="219"/>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1"/>
    <cellStyle name="Normal 2 2" xfId="2"/>
    <cellStyle name="Normal 2 3" xfId="9"/>
    <cellStyle name="Normal 2 3 2" xfId="218"/>
    <cellStyle name="Normal 20" xfId="22"/>
    <cellStyle name="Normal 21" xfId="23"/>
    <cellStyle name="Normal 22" xfId="24"/>
    <cellStyle name="Normal 23" xfId="25"/>
    <cellStyle name="Normal 24" xfId="26"/>
    <cellStyle name="Normal 25" xfId="27"/>
    <cellStyle name="Normal 26" xfId="28"/>
    <cellStyle name="Normal 27" xfId="29"/>
    <cellStyle name="Normal 28" xfId="30"/>
    <cellStyle name="Normal 29" xfId="12"/>
    <cellStyle name="Normal 29 2" xfId="221"/>
    <cellStyle name="Normal 3" xfId="3"/>
    <cellStyle name="Normal 3 2" xfId="11"/>
    <cellStyle name="Normal 3 2 2" xfId="220"/>
    <cellStyle name="Normal 30" xfId="8"/>
    <cellStyle name="Normal 30 2" xfId="217"/>
    <cellStyle name="Normal 4" xfId="5"/>
    <cellStyle name="Normal 5" xfId="31"/>
    <cellStyle name="Normal 6" xfId="32"/>
    <cellStyle name="Normal 7" xfId="33"/>
    <cellStyle name="Normal 8" xfId="34"/>
    <cellStyle name="Normal 9" xfId="35"/>
    <cellStyle name="Normal_Sheet1" xfId="6"/>
    <cellStyle name="Normal_جدول  15باجر اسوي" xfId="4"/>
    <cellStyle name="Normal_جدول 95" xfId="7"/>
    <cellStyle name="style1493790613013" xfId="36"/>
    <cellStyle name="style1493791695978" xfId="37"/>
    <cellStyle name="style1493791696010" xfId="38"/>
    <cellStyle name="style1493791696041" xfId="39"/>
    <cellStyle name="style1493791696072" xfId="40"/>
    <cellStyle name="style1493791696088" xfId="41"/>
    <cellStyle name="style1493791696103" xfId="42"/>
    <cellStyle name="style1493791696150" xfId="43"/>
    <cellStyle name="style1493791696228" xfId="44"/>
    <cellStyle name="style1493791696259" xfId="45"/>
    <cellStyle name="style1494237222990" xfId="46"/>
    <cellStyle name="style1494237223068" xfId="47"/>
    <cellStyle name="style1494237223099" xfId="48"/>
    <cellStyle name="style1494237223130" xfId="49"/>
    <cellStyle name="style1494237223162" xfId="50"/>
    <cellStyle name="style1494237223193" xfId="51"/>
    <cellStyle name="style1494237223224" xfId="52"/>
    <cellStyle name="style1494237223255" xfId="53"/>
    <cellStyle name="style1494237223271" xfId="54"/>
    <cellStyle name="style1494238389215" xfId="55"/>
    <cellStyle name="style1494238389262" xfId="56"/>
    <cellStyle name="style1494303634020" xfId="57"/>
    <cellStyle name="style1494303717590" xfId="58"/>
    <cellStyle name="style1494303717621" xfId="59"/>
    <cellStyle name="style1494303717684" xfId="60"/>
    <cellStyle name="style1494303717715" xfId="61"/>
    <cellStyle name="style1494303965222" xfId="62"/>
    <cellStyle name="style1494303965253" xfId="63"/>
    <cellStyle name="style1494303965300" xfId="64"/>
    <cellStyle name="style1494303965331" xfId="65"/>
    <cellStyle name="style1494303965363" xfId="66"/>
    <cellStyle name="style1494303965394" xfId="67"/>
    <cellStyle name="style1494303965425" xfId="68"/>
    <cellStyle name="style1494303965456" xfId="69"/>
    <cellStyle name="style1494303965487" xfId="70"/>
    <cellStyle name="style1494303965519" xfId="71"/>
    <cellStyle name="style1494303965721" xfId="72"/>
    <cellStyle name="style1494303965768" xfId="73"/>
    <cellStyle name="style1494303966158" xfId="74"/>
    <cellStyle name="style1494303966174" xfId="75"/>
    <cellStyle name="style1494303966205" xfId="76"/>
    <cellStyle name="style1494307174839" xfId="77"/>
    <cellStyle name="style1494307174870" xfId="78"/>
    <cellStyle name="style1494307174902" xfId="79"/>
    <cellStyle name="style1494307174933" xfId="80"/>
    <cellStyle name="style1494307174964" xfId="81"/>
    <cellStyle name="style1494307174995" xfId="82"/>
    <cellStyle name="style1494307175026" xfId="83"/>
    <cellStyle name="style1494307175058" xfId="84"/>
    <cellStyle name="style1494307175089" xfId="85"/>
    <cellStyle name="style1494307175120" xfId="86"/>
    <cellStyle name="style1494307175151" xfId="87"/>
    <cellStyle name="style1494307175167" xfId="88"/>
    <cellStyle name="style1494307175198" xfId="89"/>
    <cellStyle name="style1494307175214" xfId="90"/>
    <cellStyle name="style1494307175245" xfId="91"/>
    <cellStyle name="style1494307175276" xfId="92"/>
    <cellStyle name="style1494307175307" xfId="93"/>
    <cellStyle name="style1494307175338" xfId="94"/>
    <cellStyle name="style1494307175354" xfId="95"/>
    <cellStyle name="style1494307175448" xfId="96"/>
    <cellStyle name="style1494307175479" xfId="97"/>
    <cellStyle name="style1494307175494" xfId="98"/>
    <cellStyle name="style1494307175526" xfId="99"/>
    <cellStyle name="style1494307175541" xfId="100"/>
    <cellStyle name="style1494307175572" xfId="101"/>
    <cellStyle name="style1494307175604" xfId="102"/>
    <cellStyle name="style1494307175619" xfId="103"/>
    <cellStyle name="style1494307175650" xfId="104"/>
    <cellStyle name="style1494307175682" xfId="105"/>
    <cellStyle name="style1494307175713" xfId="106"/>
    <cellStyle name="style1494307175744" xfId="107"/>
    <cellStyle name="style1494307175775" xfId="108"/>
    <cellStyle name="style1494307175791" xfId="109"/>
    <cellStyle name="style1495006110454" xfId="110"/>
    <cellStyle name="style1495006110501" xfId="111"/>
    <cellStyle name="style1495006110547" xfId="112"/>
    <cellStyle name="style1495006110579" xfId="113"/>
    <cellStyle name="style1495006110610" xfId="114"/>
    <cellStyle name="style1495006110641" xfId="115"/>
    <cellStyle name="style1495006110688" xfId="116"/>
    <cellStyle name="style1495006110719" xfId="117"/>
    <cellStyle name="style1495006110797" xfId="118"/>
    <cellStyle name="style1495006110828" xfId="119"/>
    <cellStyle name="style1495006110969" xfId="120"/>
    <cellStyle name="style1495006111015" xfId="121"/>
    <cellStyle name="style1495006111125" xfId="122"/>
    <cellStyle name="style1495006111156" xfId="123"/>
    <cellStyle name="style1495006111203" xfId="124"/>
    <cellStyle name="style1495006111234" xfId="125"/>
    <cellStyle name="style1495006111390" xfId="126"/>
    <cellStyle name="style1495006111483" xfId="127"/>
    <cellStyle name="style1495006111561" xfId="128"/>
    <cellStyle name="style1495006111593" xfId="129"/>
    <cellStyle name="style1495006111671" xfId="130"/>
    <cellStyle name="style1495006111717" xfId="131"/>
    <cellStyle name="style1495006144884" xfId="132"/>
    <cellStyle name="style1495006144915" xfId="133"/>
    <cellStyle name="style1495006144962" xfId="134"/>
    <cellStyle name="style1495006144993" xfId="135"/>
    <cellStyle name="style1495006145024" xfId="136"/>
    <cellStyle name="style1495006145071" xfId="137"/>
    <cellStyle name="style1495006145102" xfId="138"/>
    <cellStyle name="style1495006145133" xfId="139"/>
    <cellStyle name="style1495006145164" xfId="140"/>
    <cellStyle name="style1495006145211" xfId="141"/>
    <cellStyle name="style1495006145289" xfId="142"/>
    <cellStyle name="style1495006145320" xfId="143"/>
    <cellStyle name="style1495006145367" xfId="144"/>
    <cellStyle name="style1495006145398" xfId="145"/>
    <cellStyle name="style1495006145430" xfId="146"/>
    <cellStyle name="style1495006145461" xfId="147"/>
    <cellStyle name="style1495006145492" xfId="148"/>
    <cellStyle name="style1495006145523" xfId="149"/>
    <cellStyle name="style1495006145539" xfId="150"/>
    <cellStyle name="style1495006145570" xfId="151"/>
    <cellStyle name="style1495006145601" xfId="152"/>
    <cellStyle name="style1495006145632" xfId="153"/>
    <cellStyle name="style1495006145710" xfId="154"/>
    <cellStyle name="style1495006145742" xfId="155"/>
    <cellStyle name="style1495006145773" xfId="156"/>
    <cellStyle name="style1495006145804" xfId="157"/>
    <cellStyle name="style1495006145835" xfId="158"/>
    <cellStyle name="style1495006145866" xfId="159"/>
    <cellStyle name="style1495006145898" xfId="160"/>
    <cellStyle name="style1495006145929" xfId="161"/>
    <cellStyle name="style1495006145944" xfId="162"/>
    <cellStyle name="style1495006145976" xfId="163"/>
    <cellStyle name="style1495006146007" xfId="164"/>
    <cellStyle name="style1526882610705" xfId="165"/>
    <cellStyle name="style1526882610798" xfId="166"/>
    <cellStyle name="style1526882611001" xfId="167"/>
    <cellStyle name="style1526882611110" xfId="168"/>
    <cellStyle name="style1526882611344" xfId="169"/>
    <cellStyle name="style1526882611438" xfId="170"/>
    <cellStyle name="style1526882707770" xfId="171"/>
    <cellStyle name="style1526882707864" xfId="172"/>
    <cellStyle name="style1526882708067" xfId="173"/>
    <cellStyle name="style1526882708176" xfId="174"/>
    <cellStyle name="style1526882709533" xfId="175"/>
    <cellStyle name="style1526882709674" xfId="176"/>
    <cellStyle name="style1526882709861" xfId="177"/>
    <cellStyle name="style1526882709970" xfId="178"/>
    <cellStyle name="style1526882983263" xfId="179"/>
    <cellStyle name="style1526882983310" xfId="180"/>
    <cellStyle name="style1526882983341" xfId="181"/>
    <cellStyle name="style1526882983388" xfId="182"/>
    <cellStyle name="style1526882983419" xfId="183"/>
    <cellStyle name="style1526882983450" xfId="184"/>
    <cellStyle name="style1526883116646" xfId="185"/>
    <cellStyle name="style1526883116678" xfId="186"/>
    <cellStyle name="style1526883116693" xfId="187"/>
    <cellStyle name="style1526885158994" xfId="188"/>
    <cellStyle name="style1557294120473" xfId="189"/>
    <cellStyle name="style1557294771439" xfId="190"/>
    <cellStyle name="style1557294771517" xfId="191"/>
    <cellStyle name="style1557294771595" xfId="192"/>
    <cellStyle name="style1557299551276" xfId="193"/>
    <cellStyle name="style1557376016879" xfId="194"/>
    <cellStyle name="style1557376016926" xfId="195"/>
    <cellStyle name="style1557376017004" xfId="196"/>
    <cellStyle name="style1557376017035" xfId="197"/>
    <cellStyle name="style1557376017082" xfId="198"/>
    <cellStyle name="style1557376017113" xfId="199"/>
    <cellStyle name="style1557376017144" xfId="200"/>
    <cellStyle name="style1557376017191" xfId="201"/>
    <cellStyle name="style1557376017222" xfId="202"/>
    <cellStyle name="style1557376017254" xfId="203"/>
    <cellStyle name="style1557376017519" xfId="204"/>
    <cellStyle name="style1557376017597" xfId="205"/>
    <cellStyle name="style1557376017690" xfId="206"/>
    <cellStyle name="style1557376017722" xfId="207"/>
    <cellStyle name="style1557376018034" xfId="208"/>
    <cellStyle name="style1557376018065" xfId="209"/>
    <cellStyle name="style1557376018096" xfId="210"/>
    <cellStyle name="style1557376018283" xfId="211"/>
    <cellStyle name="style1557376018314" xfId="212"/>
    <cellStyle name="style1557376018361" xfId="213"/>
    <cellStyle name="style1558322906383" xfId="214"/>
    <cellStyle name="style1558322906477" xfId="215"/>
    <cellStyle name="style1558322906586" xfId="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drawing1.xml><?xml version="1.0" encoding="utf-8"?>
<xdr:wsDr xmlns:xdr="http://schemas.openxmlformats.org/drawingml/2006/spreadsheetDrawing" xmlns:a="http://schemas.openxmlformats.org/drawingml/2006/main">
  <xdr:twoCellAnchor>
    <xdr:from>
      <xdr:col>0</xdr:col>
      <xdr:colOff>4105275</xdr:colOff>
      <xdr:row>3</xdr:row>
      <xdr:rowOff>3333750</xdr:rowOff>
    </xdr:from>
    <xdr:to>
      <xdr:col>0</xdr:col>
      <xdr:colOff>504825</xdr:colOff>
      <xdr:row>3</xdr:row>
      <xdr:rowOff>1019175</xdr:rowOff>
    </xdr:to>
    <xdr:sp macro="" textlink="">
      <xdr:nvSpPr>
        <xdr:cNvPr id="2" name="Line 1"/>
        <xdr:cNvSpPr>
          <a:spLocks noChangeShapeType="1"/>
        </xdr:cNvSpPr>
      </xdr:nvSpPr>
      <xdr:spPr bwMode="auto">
        <a:xfrm flipH="1">
          <a:off x="9987248250" y="1400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5238750</xdr:colOff>
      <xdr:row>3</xdr:row>
      <xdr:rowOff>2619375</xdr:rowOff>
    </xdr:from>
    <xdr:to>
      <xdr:col>0</xdr:col>
      <xdr:colOff>504825</xdr:colOff>
      <xdr:row>3</xdr:row>
      <xdr:rowOff>1019175</xdr:rowOff>
    </xdr:to>
    <xdr:sp macro="" textlink="">
      <xdr:nvSpPr>
        <xdr:cNvPr id="3" name="Line 2"/>
        <xdr:cNvSpPr>
          <a:spLocks noChangeShapeType="1"/>
        </xdr:cNvSpPr>
      </xdr:nvSpPr>
      <xdr:spPr bwMode="auto">
        <a:xfrm>
          <a:off x="9987248250" y="1400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89</xdr:row>
      <xdr:rowOff>361950</xdr:rowOff>
    </xdr:from>
    <xdr:to>
      <xdr:col>18</xdr:col>
      <xdr:colOff>0</xdr:colOff>
      <xdr:row>91</xdr:row>
      <xdr:rowOff>0</xdr:rowOff>
    </xdr:to>
    <xdr:sp macro="" textlink="">
      <xdr:nvSpPr>
        <xdr:cNvPr id="2" name="Line 1"/>
        <xdr:cNvSpPr>
          <a:spLocks noChangeShapeType="1"/>
        </xdr:cNvSpPr>
      </xdr:nvSpPr>
      <xdr:spPr bwMode="auto">
        <a:xfrm flipH="1">
          <a:off x="9978685275" y="69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10</xdr:row>
      <xdr:rowOff>0</xdr:rowOff>
    </xdr:from>
    <xdr:to>
      <xdr:col>18</xdr:col>
      <xdr:colOff>152400</xdr:colOff>
      <xdr:row>10</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37052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28</xdr:row>
      <xdr:rowOff>0</xdr:rowOff>
    </xdr:from>
    <xdr:to>
      <xdr:col>18</xdr:col>
      <xdr:colOff>152400</xdr:colOff>
      <xdr:row>28</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5819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28</xdr:row>
      <xdr:rowOff>0</xdr:rowOff>
    </xdr:from>
    <xdr:to>
      <xdr:col>18</xdr:col>
      <xdr:colOff>152400</xdr:colOff>
      <xdr:row>28</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5819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5"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6"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7"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8"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9"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0"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1"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5"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0</xdr:rowOff>
    </xdr:from>
    <xdr:to>
      <xdr:col>18</xdr:col>
      <xdr:colOff>152400</xdr:colOff>
      <xdr:row>29</xdr:row>
      <xdr:rowOff>152400</xdr:rowOff>
    </xdr:to>
    <xdr:sp macro="" textlink="">
      <xdr:nvSpPr>
        <xdr:cNvPr id="16"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24</xdr:row>
      <xdr:rowOff>0</xdr:rowOff>
    </xdr:from>
    <xdr:to>
      <xdr:col>18</xdr:col>
      <xdr:colOff>152400</xdr:colOff>
      <xdr:row>24</xdr:row>
      <xdr:rowOff>152400</xdr:rowOff>
    </xdr:to>
    <xdr:sp macro="" textlink="">
      <xdr:nvSpPr>
        <xdr:cNvPr id="19"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7427975" y="48577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20"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7427975" y="57721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10</xdr:row>
      <xdr:rowOff>0</xdr:rowOff>
    </xdr:from>
    <xdr:to>
      <xdr:col>18</xdr:col>
      <xdr:colOff>152400</xdr:colOff>
      <xdr:row>10</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780525" y="37052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18</xdr:row>
      <xdr:rowOff>0</xdr:rowOff>
    </xdr:from>
    <xdr:to>
      <xdr:col>18</xdr:col>
      <xdr:colOff>152400</xdr:colOff>
      <xdr:row>18</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780525" y="5819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18</xdr:row>
      <xdr:rowOff>0</xdr:rowOff>
    </xdr:from>
    <xdr:to>
      <xdr:col>18</xdr:col>
      <xdr:colOff>152400</xdr:colOff>
      <xdr:row>18</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780525" y="5819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0</xdr:colOff>
      <xdr:row>9</xdr:row>
      <xdr:rowOff>0</xdr:rowOff>
    </xdr:from>
    <xdr:to>
      <xdr:col>18</xdr:col>
      <xdr:colOff>152400</xdr:colOff>
      <xdr:row>9</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34385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12</xdr:row>
      <xdr:rowOff>0</xdr:rowOff>
    </xdr:from>
    <xdr:to>
      <xdr:col>18</xdr:col>
      <xdr:colOff>152400</xdr:colOff>
      <xdr:row>12</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47720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14</xdr:row>
      <xdr:rowOff>0</xdr:rowOff>
    </xdr:from>
    <xdr:to>
      <xdr:col>18</xdr:col>
      <xdr:colOff>152400</xdr:colOff>
      <xdr:row>14</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56864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9</xdr:row>
      <xdr:rowOff>0</xdr:rowOff>
    </xdr:from>
    <xdr:to>
      <xdr:col>18</xdr:col>
      <xdr:colOff>152400</xdr:colOff>
      <xdr:row>9</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9466325" y="3152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12</xdr:row>
      <xdr:rowOff>0</xdr:rowOff>
    </xdr:from>
    <xdr:to>
      <xdr:col>18</xdr:col>
      <xdr:colOff>152400</xdr:colOff>
      <xdr:row>12</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9466325" y="4124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14</xdr:row>
      <xdr:rowOff>0</xdr:rowOff>
    </xdr:from>
    <xdr:to>
      <xdr:col>18</xdr:col>
      <xdr:colOff>152400</xdr:colOff>
      <xdr:row>14</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9466325" y="4838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9</xdr:row>
      <xdr:rowOff>361950</xdr:rowOff>
    </xdr:from>
    <xdr:to>
      <xdr:col>18</xdr:col>
      <xdr:colOff>0</xdr:colOff>
      <xdr:row>11</xdr:row>
      <xdr:rowOff>0</xdr:rowOff>
    </xdr:to>
    <xdr:sp macro="" textlink="">
      <xdr:nvSpPr>
        <xdr:cNvPr id="2" name="Line 1"/>
        <xdr:cNvSpPr>
          <a:spLocks noChangeShapeType="1"/>
        </xdr:cNvSpPr>
      </xdr:nvSpPr>
      <xdr:spPr bwMode="auto">
        <a:xfrm flipH="1">
          <a:off x="9976808850" y="2676525"/>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0</xdr:colOff>
      <xdr:row>10</xdr:row>
      <xdr:rowOff>0</xdr:rowOff>
    </xdr:from>
    <xdr:to>
      <xdr:col>18</xdr:col>
      <xdr:colOff>152400</xdr:colOff>
      <xdr:row>10</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7704200" y="3676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13</xdr:row>
      <xdr:rowOff>0</xdr:rowOff>
    </xdr:from>
    <xdr:to>
      <xdr:col>18</xdr:col>
      <xdr:colOff>152400</xdr:colOff>
      <xdr:row>13</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7704200" y="48482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17</xdr:row>
      <xdr:rowOff>0</xdr:rowOff>
    </xdr:from>
    <xdr:to>
      <xdr:col>18</xdr:col>
      <xdr:colOff>152400</xdr:colOff>
      <xdr:row>17</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7704200" y="6305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zoomScaleNormal="80" zoomScaleSheetLayoutView="100" workbookViewId="0">
      <selection activeCell="A14" sqref="A14:C14"/>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805</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39.75" customHeight="1">
      <c r="A14" s="1108" t="s">
        <v>951</v>
      </c>
      <c r="B14" s="1108"/>
      <c r="C14" s="1108"/>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3:D13"/>
    <mergeCell ref="A15:D15"/>
    <mergeCell ref="A12:C12"/>
    <mergeCell ref="A14:C14"/>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N436"/>
  <sheetViews>
    <sheetView rightToLeft="1" view="pageBreakPreview" topLeftCell="A145" zoomScale="80" zoomScaleNormal="100" zoomScaleSheetLayoutView="80" workbookViewId="0">
      <selection activeCell="AP153" sqref="AP153"/>
    </sheetView>
  </sheetViews>
  <sheetFormatPr defaultColWidth="9" defaultRowHeight="15"/>
  <cols>
    <col min="1" max="1" width="9.85546875" style="963" customWidth="1"/>
    <col min="2" max="2" width="20.85546875" style="963" customWidth="1"/>
    <col min="3" max="3" width="26" style="963" customWidth="1"/>
    <col min="4" max="4" width="17.140625" style="963" customWidth="1"/>
    <col min="5" max="5" width="13.140625" style="963" customWidth="1"/>
    <col min="6" max="6" width="18.5703125" style="963" customWidth="1"/>
    <col min="7" max="7" width="25.140625" style="963" customWidth="1"/>
    <col min="8" max="8" width="17" style="963" customWidth="1"/>
    <col min="9" max="9" width="15.85546875" style="963" customWidth="1"/>
    <col min="10" max="11" width="15.85546875" style="963" hidden="1" customWidth="1"/>
    <col min="12" max="13" width="0" style="963" hidden="1" customWidth="1"/>
    <col min="14" max="14" width="13.140625" style="963" hidden="1" customWidth="1"/>
    <col min="15" max="16" width="0" style="963" hidden="1" customWidth="1"/>
    <col min="17" max="17" width="13.28515625" style="963" hidden="1" customWidth="1"/>
    <col min="18" max="37" width="0" style="963" hidden="1" customWidth="1"/>
    <col min="38" max="38" width="11.140625" style="963" hidden="1" customWidth="1"/>
    <col min="39" max="40" width="0" style="963" hidden="1" customWidth="1"/>
    <col min="41" max="16384" width="9" style="963"/>
  </cols>
  <sheetData>
    <row r="1" spans="1:17" s="965" customFormat="1" ht="23.25" customHeight="1">
      <c r="A1" s="1245" t="s">
        <v>970</v>
      </c>
      <c r="B1" s="1245"/>
      <c r="C1" s="1245"/>
      <c r="D1" s="1245"/>
      <c r="E1" s="1245"/>
      <c r="F1" s="1245"/>
      <c r="G1" s="1245"/>
      <c r="H1" s="1245"/>
      <c r="I1" s="1245"/>
      <c r="J1" s="964"/>
      <c r="K1" s="964"/>
    </row>
    <row r="2" spans="1:17" ht="23.25" customHeight="1">
      <c r="A2" s="1218" t="s">
        <v>972</v>
      </c>
      <c r="B2" s="1218"/>
      <c r="C2" s="1218"/>
      <c r="D2" s="1218"/>
      <c r="E2" s="1218"/>
      <c r="F2" s="1218"/>
      <c r="G2" s="1218"/>
      <c r="H2" s="1218"/>
      <c r="I2" s="1218"/>
      <c r="J2" s="902"/>
      <c r="K2" s="902"/>
    </row>
    <row r="3" spans="1:17" s="966" customFormat="1" ht="20.25" customHeight="1" thickBot="1">
      <c r="A3" s="1220" t="s">
        <v>929</v>
      </c>
      <c r="B3" s="1220"/>
      <c r="C3" s="1220"/>
      <c r="D3" s="1220"/>
      <c r="E3" s="1220"/>
      <c r="F3" s="1220"/>
      <c r="G3" s="1220"/>
      <c r="H3" s="1220"/>
      <c r="I3" s="906" t="s">
        <v>930</v>
      </c>
      <c r="J3" s="906"/>
      <c r="K3" s="906"/>
    </row>
    <row r="4" spans="1:17" s="966" customFormat="1" ht="25.5" customHeight="1" thickTop="1" thickBot="1">
      <c r="A4" s="1246" t="s">
        <v>3</v>
      </c>
      <c r="B4" s="1246" t="s">
        <v>892</v>
      </c>
      <c r="C4" s="1248" t="s">
        <v>893</v>
      </c>
      <c r="D4" s="1250" t="s">
        <v>894</v>
      </c>
      <c r="E4" s="1248" t="s">
        <v>895</v>
      </c>
      <c r="F4" s="1248" t="s">
        <v>896</v>
      </c>
      <c r="G4" s="1248" t="s">
        <v>897</v>
      </c>
      <c r="H4" s="1246" t="s">
        <v>683</v>
      </c>
      <c r="I4" s="1246" t="s">
        <v>5</v>
      </c>
      <c r="J4" s="967"/>
      <c r="K4" s="967"/>
    </row>
    <row r="5" spans="1:17" s="966" customFormat="1" ht="23.25" customHeight="1" thickTop="1" thickBot="1">
      <c r="A5" s="1247"/>
      <c r="B5" s="1247"/>
      <c r="C5" s="1246"/>
      <c r="D5" s="1251"/>
      <c r="E5" s="1246"/>
      <c r="F5" s="1246"/>
      <c r="G5" s="1246"/>
      <c r="H5" s="1247"/>
      <c r="I5" s="1247"/>
      <c r="J5" s="967"/>
      <c r="K5" s="967"/>
    </row>
    <row r="6" spans="1:17" s="966" customFormat="1" ht="4.5" customHeight="1" thickTop="1" thickBot="1">
      <c r="A6" s="1247"/>
      <c r="B6" s="1247"/>
      <c r="C6" s="1249"/>
      <c r="D6" s="1252"/>
      <c r="E6" s="1249"/>
      <c r="F6" s="1249"/>
      <c r="G6" s="1249"/>
      <c r="H6" s="1247"/>
      <c r="I6" s="1247"/>
      <c r="J6" s="967"/>
      <c r="K6" s="967"/>
    </row>
    <row r="7" spans="1:17" s="966" customFormat="1" ht="42" customHeight="1" thickBot="1">
      <c r="A7" s="1247"/>
      <c r="B7" s="1247"/>
      <c r="C7" s="968" t="s">
        <v>898</v>
      </c>
      <c r="D7" s="925" t="s">
        <v>899</v>
      </c>
      <c r="E7" s="968" t="s">
        <v>900</v>
      </c>
      <c r="F7" s="968" t="s">
        <v>901</v>
      </c>
      <c r="G7" s="968" t="s">
        <v>902</v>
      </c>
      <c r="H7" s="1247"/>
      <c r="I7" s="1247"/>
      <c r="J7" s="967"/>
      <c r="K7" s="967"/>
    </row>
    <row r="8" spans="1:17" ht="18" customHeight="1">
      <c r="A8" s="1243" t="s">
        <v>12</v>
      </c>
      <c r="B8" s="969" t="s">
        <v>688</v>
      </c>
      <c r="C8" s="970" t="s">
        <v>955</v>
      </c>
      <c r="D8" s="970" t="s">
        <v>955</v>
      </c>
      <c r="E8" s="970" t="s">
        <v>955</v>
      </c>
      <c r="F8" s="970" t="s">
        <v>955</v>
      </c>
      <c r="G8" s="970" t="s">
        <v>955</v>
      </c>
      <c r="H8" s="971" t="s">
        <v>903</v>
      </c>
      <c r="I8" s="1253" t="s">
        <v>849</v>
      </c>
      <c r="J8" s="972"/>
      <c r="K8" s="972"/>
    </row>
    <row r="9" spans="1:17" ht="18" customHeight="1">
      <c r="A9" s="1251"/>
      <c r="B9" s="921" t="s">
        <v>904</v>
      </c>
      <c r="C9" s="973" t="s">
        <v>955</v>
      </c>
      <c r="D9" s="973" t="s">
        <v>955</v>
      </c>
      <c r="E9" s="973" t="s">
        <v>955</v>
      </c>
      <c r="F9" s="973" t="s">
        <v>955</v>
      </c>
      <c r="G9" s="973" t="s">
        <v>955</v>
      </c>
      <c r="H9" s="974" t="s">
        <v>905</v>
      </c>
      <c r="I9" s="1254"/>
      <c r="J9" s="972"/>
      <c r="K9" s="972"/>
    </row>
    <row r="10" spans="1:17" ht="18" customHeight="1">
      <c r="A10" s="1251"/>
      <c r="B10" s="921" t="s">
        <v>906</v>
      </c>
      <c r="C10" s="973" t="s">
        <v>955</v>
      </c>
      <c r="D10" s="973" t="s">
        <v>955</v>
      </c>
      <c r="E10" s="973" t="s">
        <v>955</v>
      </c>
      <c r="F10" s="973" t="s">
        <v>955</v>
      </c>
      <c r="G10" s="973" t="s">
        <v>955</v>
      </c>
      <c r="H10" s="974" t="s">
        <v>907</v>
      </c>
      <c r="I10" s="1254"/>
      <c r="J10" s="972"/>
      <c r="K10" s="972"/>
    </row>
    <row r="11" spans="1:17" ht="18" customHeight="1">
      <c r="A11" s="1251"/>
      <c r="B11" s="921" t="s">
        <v>908</v>
      </c>
      <c r="C11" s="973" t="s">
        <v>955</v>
      </c>
      <c r="D11" s="973" t="s">
        <v>955</v>
      </c>
      <c r="E11" s="973" t="s">
        <v>955</v>
      </c>
      <c r="F11" s="973" t="s">
        <v>955</v>
      </c>
      <c r="G11" s="973" t="s">
        <v>955</v>
      </c>
      <c r="H11" s="975" t="s">
        <v>909</v>
      </c>
      <c r="I11" s="1254"/>
      <c r="J11" s="972"/>
      <c r="K11" s="972"/>
    </row>
    <row r="12" spans="1:17" ht="18" customHeight="1">
      <c r="A12" s="1251"/>
      <c r="B12" s="921" t="s">
        <v>696</v>
      </c>
      <c r="C12" s="973" t="s">
        <v>955</v>
      </c>
      <c r="D12" s="973" t="s">
        <v>955</v>
      </c>
      <c r="E12" s="973" t="s">
        <v>955</v>
      </c>
      <c r="F12" s="973" t="s">
        <v>955</v>
      </c>
      <c r="G12" s="973" t="s">
        <v>955</v>
      </c>
      <c r="H12" s="974" t="s">
        <v>910</v>
      </c>
      <c r="I12" s="1254"/>
      <c r="J12" s="972"/>
      <c r="K12" s="972"/>
    </row>
    <row r="13" spans="1:17" ht="18" customHeight="1">
      <c r="A13" s="1251"/>
      <c r="B13" s="921" t="s">
        <v>698</v>
      </c>
      <c r="C13" s="973" t="s">
        <v>955</v>
      </c>
      <c r="D13" s="973" t="s">
        <v>955</v>
      </c>
      <c r="E13" s="973" t="s">
        <v>955</v>
      </c>
      <c r="F13" s="973" t="s">
        <v>955</v>
      </c>
      <c r="G13" s="973" t="s">
        <v>955</v>
      </c>
      <c r="H13" s="974" t="s">
        <v>911</v>
      </c>
      <c r="I13" s="1254"/>
      <c r="J13" s="972"/>
      <c r="K13" s="972"/>
    </row>
    <row r="14" spans="1:17" ht="18" customHeight="1" thickBot="1">
      <c r="A14" s="1251"/>
      <c r="B14" s="931" t="s">
        <v>452</v>
      </c>
      <c r="C14" s="976" t="s">
        <v>955</v>
      </c>
      <c r="D14" s="973" t="s">
        <v>955</v>
      </c>
      <c r="E14" s="973" t="s">
        <v>955</v>
      </c>
      <c r="F14" s="973" t="s">
        <v>955</v>
      </c>
      <c r="G14" s="976" t="s">
        <v>955</v>
      </c>
      <c r="H14" s="977" t="s">
        <v>912</v>
      </c>
      <c r="I14" s="1254"/>
      <c r="J14" s="972"/>
      <c r="K14" s="972"/>
    </row>
    <row r="15" spans="1:17" ht="18" customHeight="1" thickBot="1">
      <c r="A15" s="1252"/>
      <c r="B15" s="978" t="s">
        <v>4</v>
      </c>
      <c r="C15" s="979" t="s">
        <v>955</v>
      </c>
      <c r="D15" s="979" t="s">
        <v>955</v>
      </c>
      <c r="E15" s="979" t="s">
        <v>955</v>
      </c>
      <c r="F15" s="979" t="s">
        <v>955</v>
      </c>
      <c r="G15" s="979" t="s">
        <v>955</v>
      </c>
      <c r="H15" s="980" t="s">
        <v>8</v>
      </c>
      <c r="I15" s="1255"/>
      <c r="J15" s="972"/>
      <c r="K15" s="972"/>
    </row>
    <row r="16" spans="1:17" ht="18" customHeight="1">
      <c r="A16" s="1243" t="s">
        <v>14</v>
      </c>
      <c r="B16" s="969" t="s">
        <v>688</v>
      </c>
      <c r="C16" s="970">
        <v>0</v>
      </c>
      <c r="D16" s="970">
        <v>0</v>
      </c>
      <c r="E16" s="970">
        <v>0</v>
      </c>
      <c r="F16" s="970">
        <f>(C16+D16-E16)*0%</f>
        <v>0</v>
      </c>
      <c r="G16" s="970">
        <f>SUM(C16+D16-E16-F16)</f>
        <v>0</v>
      </c>
      <c r="H16" s="971" t="s">
        <v>903</v>
      </c>
      <c r="I16" s="1253" t="s">
        <v>15</v>
      </c>
      <c r="J16" s="972"/>
      <c r="K16" s="972"/>
      <c r="L16" s="981"/>
      <c r="M16" s="982"/>
      <c r="N16" s="982"/>
      <c r="O16" s="982"/>
      <c r="P16" s="982"/>
      <c r="Q16" s="983"/>
    </row>
    <row r="17" spans="1:17" ht="18" customHeight="1">
      <c r="A17" s="1251"/>
      <c r="B17" s="921" t="s">
        <v>904</v>
      </c>
      <c r="C17" s="973">
        <v>0</v>
      </c>
      <c r="D17" s="973">
        <v>0</v>
      </c>
      <c r="E17" s="973">
        <v>0</v>
      </c>
      <c r="F17" s="973">
        <f>(C17+D17-E17)*4%</f>
        <v>0</v>
      </c>
      <c r="G17" s="973">
        <f t="shared" ref="G17:G31" si="0">SUM(C17+D17-E17-F17)</f>
        <v>0</v>
      </c>
      <c r="H17" s="974" t="s">
        <v>905</v>
      </c>
      <c r="I17" s="1254"/>
      <c r="J17" s="972"/>
      <c r="K17" s="972"/>
      <c r="L17" s="984"/>
      <c r="M17" s="985"/>
      <c r="N17" s="985"/>
      <c r="O17" s="985"/>
      <c r="P17" s="985"/>
      <c r="Q17" s="986"/>
    </row>
    <row r="18" spans="1:17" ht="18" customHeight="1">
      <c r="A18" s="1251"/>
      <c r="B18" s="921" t="s">
        <v>906</v>
      </c>
      <c r="C18" s="973">
        <v>19715</v>
      </c>
      <c r="D18" s="973">
        <v>0</v>
      </c>
      <c r="E18" s="973">
        <v>0</v>
      </c>
      <c r="F18" s="1026">
        <f>(C18+D18-E18)*10%</f>
        <v>1971.5</v>
      </c>
      <c r="G18" s="1026">
        <f t="shared" si="0"/>
        <v>17743.5</v>
      </c>
      <c r="H18" s="974" t="s">
        <v>907</v>
      </c>
      <c r="I18" s="1254"/>
      <c r="J18" s="972"/>
      <c r="K18" s="972"/>
      <c r="L18" s="984">
        <v>9000</v>
      </c>
      <c r="M18" s="985">
        <v>3915</v>
      </c>
      <c r="N18" s="985">
        <v>400</v>
      </c>
      <c r="O18" s="985">
        <v>1000</v>
      </c>
      <c r="P18" s="985">
        <v>5400</v>
      </c>
      <c r="Q18" s="986">
        <f>P18+O18+N18+M18+L18</f>
        <v>19715</v>
      </c>
    </row>
    <row r="19" spans="1:17" ht="18" customHeight="1">
      <c r="A19" s="1251"/>
      <c r="B19" s="921" t="s">
        <v>908</v>
      </c>
      <c r="C19" s="973">
        <v>0</v>
      </c>
      <c r="D19" s="973">
        <v>0</v>
      </c>
      <c r="E19" s="973">
        <v>0</v>
      </c>
      <c r="F19" s="1026">
        <f>(C19+D19-E19)*10%</f>
        <v>0</v>
      </c>
      <c r="G19" s="1026">
        <f t="shared" si="0"/>
        <v>0</v>
      </c>
      <c r="H19" s="975" t="s">
        <v>909</v>
      </c>
      <c r="I19" s="1254"/>
      <c r="J19" s="972"/>
      <c r="K19" s="972"/>
      <c r="L19" s="984"/>
      <c r="M19" s="985"/>
      <c r="N19" s="985"/>
      <c r="O19" s="985"/>
      <c r="P19" s="985"/>
      <c r="Q19" s="986">
        <f t="shared" ref="Q19:Q23" si="1">P19+O19+N19+M19+L19</f>
        <v>0</v>
      </c>
    </row>
    <row r="20" spans="1:17" ht="18" customHeight="1">
      <c r="A20" s="1251"/>
      <c r="B20" s="921" t="s">
        <v>696</v>
      </c>
      <c r="C20" s="973">
        <v>1000</v>
      </c>
      <c r="D20" s="973">
        <v>0</v>
      </c>
      <c r="E20" s="973">
        <v>0</v>
      </c>
      <c r="F20" s="1026">
        <f>(C20+D20-E20)*20%</f>
        <v>200</v>
      </c>
      <c r="G20" s="1026">
        <f t="shared" si="0"/>
        <v>800</v>
      </c>
      <c r="H20" s="974" t="s">
        <v>910</v>
      </c>
      <c r="I20" s="1254"/>
      <c r="J20" s="972"/>
      <c r="K20" s="972"/>
      <c r="L20" s="984"/>
      <c r="M20" s="985">
        <v>1000</v>
      </c>
      <c r="N20" s="985"/>
      <c r="O20" s="985"/>
      <c r="P20" s="985"/>
      <c r="Q20" s="986">
        <f t="shared" si="1"/>
        <v>1000</v>
      </c>
    </row>
    <row r="21" spans="1:17" ht="18" customHeight="1">
      <c r="A21" s="1251"/>
      <c r="B21" s="921" t="s">
        <v>698</v>
      </c>
      <c r="C21" s="973">
        <v>47609</v>
      </c>
      <c r="D21" s="973">
        <v>0</v>
      </c>
      <c r="E21" s="973">
        <v>0</v>
      </c>
      <c r="F21" s="1026">
        <f>(C21+D21-E21)*10%</f>
        <v>4760.9000000000005</v>
      </c>
      <c r="G21" s="1026">
        <f t="shared" si="0"/>
        <v>42848.1</v>
      </c>
      <c r="H21" s="974" t="s">
        <v>911</v>
      </c>
      <c r="I21" s="1254"/>
      <c r="J21" s="972"/>
      <c r="K21" s="972"/>
      <c r="L21" s="984">
        <v>20000</v>
      </c>
      <c r="M21" s="985">
        <v>5000</v>
      </c>
      <c r="N21" s="985">
        <v>3609</v>
      </c>
      <c r="O21" s="985">
        <v>9000</v>
      </c>
      <c r="P21" s="985">
        <v>10000</v>
      </c>
      <c r="Q21" s="986">
        <f t="shared" si="1"/>
        <v>47609</v>
      </c>
    </row>
    <row r="22" spans="1:17" ht="18" customHeight="1" thickBot="1">
      <c r="A22" s="1251"/>
      <c r="B22" s="931"/>
      <c r="C22" s="976">
        <v>0</v>
      </c>
      <c r="D22" s="973">
        <v>0</v>
      </c>
      <c r="E22" s="973">
        <v>0</v>
      </c>
      <c r="F22" s="1026">
        <f>(C22+D22-E22)*20%</f>
        <v>0</v>
      </c>
      <c r="G22" s="1029">
        <f t="shared" si="0"/>
        <v>0</v>
      </c>
      <c r="H22" s="977" t="s">
        <v>912</v>
      </c>
      <c r="I22" s="1254"/>
      <c r="J22" s="972"/>
      <c r="K22" s="972"/>
      <c r="L22" s="984"/>
      <c r="M22" s="985"/>
      <c r="N22" s="985"/>
      <c r="O22" s="985"/>
      <c r="P22" s="985"/>
      <c r="Q22" s="986">
        <f t="shared" si="1"/>
        <v>0</v>
      </c>
    </row>
    <row r="23" spans="1:17" ht="18" customHeight="1" thickBot="1">
      <c r="A23" s="1252"/>
      <c r="B23" s="978" t="s">
        <v>4</v>
      </c>
      <c r="C23" s="979">
        <f>SUM(C17:C22)</f>
        <v>68324</v>
      </c>
      <c r="D23" s="979">
        <f t="shared" ref="D23:G23" si="2">SUM(D17:D22)</f>
        <v>0</v>
      </c>
      <c r="E23" s="979">
        <f t="shared" si="2"/>
        <v>0</v>
      </c>
      <c r="F23" s="1025">
        <f t="shared" si="2"/>
        <v>6932.4000000000005</v>
      </c>
      <c r="G23" s="1025">
        <f t="shared" si="2"/>
        <v>61391.6</v>
      </c>
      <c r="H23" s="980" t="s">
        <v>8</v>
      </c>
      <c r="I23" s="1255"/>
      <c r="J23" s="972"/>
      <c r="K23" s="972"/>
      <c r="L23" s="984">
        <f>SUM(L16:L22)</f>
        <v>29000</v>
      </c>
      <c r="M23" s="985">
        <f>SUM(M16:M22)</f>
        <v>9915</v>
      </c>
      <c r="N23" s="985">
        <f>SUM(N16:N22)</f>
        <v>4009</v>
      </c>
      <c r="O23" s="985">
        <f>SUM(O16:O22)</f>
        <v>10000</v>
      </c>
      <c r="P23" s="985">
        <f>SUM(P16:P22)</f>
        <v>15400</v>
      </c>
      <c r="Q23" s="986">
        <f t="shared" si="1"/>
        <v>68324</v>
      </c>
    </row>
    <row r="24" spans="1:17" ht="18" customHeight="1">
      <c r="A24" s="1243" t="s">
        <v>16</v>
      </c>
      <c r="B24" s="969" t="s">
        <v>688</v>
      </c>
      <c r="C24" s="970">
        <v>0</v>
      </c>
      <c r="D24" s="970">
        <v>0</v>
      </c>
      <c r="E24" s="970">
        <v>0</v>
      </c>
      <c r="F24" s="970">
        <f>(C24+F25-E24)*0%</f>
        <v>0</v>
      </c>
      <c r="G24" s="970">
        <f>SUM(C24+D24-E24-F24)</f>
        <v>0</v>
      </c>
      <c r="H24" s="971" t="s">
        <v>903</v>
      </c>
      <c r="I24" s="1253" t="s">
        <v>178</v>
      </c>
      <c r="J24" s="972"/>
      <c r="K24" s="972"/>
      <c r="L24" s="984"/>
      <c r="M24" s="985"/>
      <c r="N24" s="985"/>
      <c r="O24" s="985"/>
      <c r="P24" s="985"/>
      <c r="Q24" s="986"/>
    </row>
    <row r="25" spans="1:17" ht="18" customHeight="1">
      <c r="A25" s="1251"/>
      <c r="B25" s="921" t="s">
        <v>904</v>
      </c>
      <c r="C25" s="973">
        <v>0</v>
      </c>
      <c r="D25" s="973">
        <v>0</v>
      </c>
      <c r="E25" s="973">
        <v>0</v>
      </c>
      <c r="F25" s="973">
        <f>(C25+D25-E25)*4%</f>
        <v>0</v>
      </c>
      <c r="G25" s="973">
        <f t="shared" si="0"/>
        <v>0</v>
      </c>
      <c r="H25" s="974" t="s">
        <v>905</v>
      </c>
      <c r="I25" s="1254"/>
      <c r="J25" s="972"/>
      <c r="K25" s="972"/>
      <c r="L25" s="987"/>
      <c r="M25" s="988"/>
      <c r="N25" s="989" t="s">
        <v>14</v>
      </c>
      <c r="O25" s="988"/>
      <c r="P25" s="988"/>
      <c r="Q25" s="990"/>
    </row>
    <row r="26" spans="1:17" ht="18" customHeight="1">
      <c r="A26" s="1251"/>
      <c r="B26" s="921" t="s">
        <v>906</v>
      </c>
      <c r="C26" s="973">
        <v>30000</v>
      </c>
      <c r="D26" s="973">
        <v>0</v>
      </c>
      <c r="E26" s="973">
        <v>0</v>
      </c>
      <c r="F26" s="973">
        <f>(C26+D26-E26)*10%</f>
        <v>3000</v>
      </c>
      <c r="G26" s="973">
        <f t="shared" si="0"/>
        <v>27000</v>
      </c>
      <c r="H26" s="974" t="s">
        <v>907</v>
      </c>
      <c r="I26" s="1254"/>
      <c r="J26" s="972"/>
      <c r="K26" s="972"/>
    </row>
    <row r="27" spans="1:17" ht="18" customHeight="1">
      <c r="A27" s="1251"/>
      <c r="B27" s="921" t="s">
        <v>908</v>
      </c>
      <c r="C27" s="973">
        <v>0</v>
      </c>
      <c r="D27" s="973">
        <v>0</v>
      </c>
      <c r="E27" s="973">
        <v>0</v>
      </c>
      <c r="F27" s="973">
        <f>(C27+D27-E27)*10%</f>
        <v>0</v>
      </c>
      <c r="G27" s="973">
        <f t="shared" si="0"/>
        <v>0</v>
      </c>
      <c r="H27" s="975" t="s">
        <v>909</v>
      </c>
      <c r="I27" s="1254"/>
      <c r="J27" s="972"/>
      <c r="K27" s="972"/>
    </row>
    <row r="28" spans="1:17" ht="18" customHeight="1">
      <c r="A28" s="1251"/>
      <c r="B28" s="921" t="s">
        <v>696</v>
      </c>
      <c r="C28" s="973">
        <v>15000</v>
      </c>
      <c r="D28" s="973">
        <v>0</v>
      </c>
      <c r="E28" s="973">
        <v>0</v>
      </c>
      <c r="F28" s="973">
        <f>(C28+D28-E28)*20%</f>
        <v>3000</v>
      </c>
      <c r="G28" s="973">
        <f t="shared" si="0"/>
        <v>12000</v>
      </c>
      <c r="H28" s="974" t="s">
        <v>910</v>
      </c>
      <c r="I28" s="1254"/>
      <c r="J28" s="972"/>
      <c r="K28" s="972"/>
    </row>
    <row r="29" spans="1:17" ht="18" customHeight="1">
      <c r="A29" s="1251"/>
      <c r="B29" s="921" t="s">
        <v>698</v>
      </c>
      <c r="C29" s="973">
        <v>17000</v>
      </c>
      <c r="D29" s="973">
        <v>0</v>
      </c>
      <c r="E29" s="973">
        <v>0</v>
      </c>
      <c r="F29" s="973">
        <f>(C29+D29-E29)*10%</f>
        <v>1700</v>
      </c>
      <c r="G29" s="973">
        <f t="shared" si="0"/>
        <v>15300</v>
      </c>
      <c r="H29" s="974" t="s">
        <v>911</v>
      </c>
      <c r="I29" s="1254"/>
      <c r="J29" s="972"/>
      <c r="K29" s="972"/>
    </row>
    <row r="30" spans="1:17" ht="18" customHeight="1" thickBot="1">
      <c r="A30" s="1251"/>
      <c r="B30" s="931" t="s">
        <v>452</v>
      </c>
      <c r="C30" s="976">
        <v>0</v>
      </c>
      <c r="D30" s="973">
        <v>0</v>
      </c>
      <c r="E30" s="973">
        <v>0</v>
      </c>
      <c r="F30" s="973">
        <f>(C30+D30-E30)*20%</f>
        <v>0</v>
      </c>
      <c r="G30" s="976">
        <f t="shared" si="0"/>
        <v>0</v>
      </c>
      <c r="H30" s="977" t="s">
        <v>912</v>
      </c>
      <c r="I30" s="1254"/>
      <c r="J30" s="972"/>
      <c r="K30" s="972"/>
    </row>
    <row r="31" spans="1:17" ht="18" customHeight="1" thickBot="1">
      <c r="A31" s="1252"/>
      <c r="B31" s="978" t="s">
        <v>4</v>
      </c>
      <c r="C31" s="979">
        <f>SUM(C24:C30)</f>
        <v>62000</v>
      </c>
      <c r="D31" s="979">
        <f>SUM(D24:D30)</f>
        <v>0</v>
      </c>
      <c r="E31" s="979">
        <f>SUM(E24:E30)</f>
        <v>0</v>
      </c>
      <c r="F31" s="979">
        <f>SUM(F24:F30)</f>
        <v>7700</v>
      </c>
      <c r="G31" s="979">
        <f t="shared" si="0"/>
        <v>54300</v>
      </c>
      <c r="H31" s="980" t="s">
        <v>8</v>
      </c>
      <c r="I31" s="1255"/>
      <c r="J31" s="972"/>
      <c r="K31" s="972"/>
    </row>
    <row r="32" spans="1:17" ht="25.5" customHeight="1">
      <c r="A32" s="991" t="s">
        <v>913</v>
      </c>
      <c r="B32" s="992"/>
      <c r="C32" s="993"/>
      <c r="D32" s="993"/>
      <c r="E32" s="993"/>
      <c r="F32" s="993"/>
      <c r="G32" s="993"/>
      <c r="H32" s="994"/>
      <c r="I32" s="995"/>
      <c r="J32" s="995"/>
      <c r="K32" s="995"/>
      <c r="L32" s="996"/>
      <c r="M32" s="996"/>
      <c r="N32" s="996"/>
      <c r="O32" s="996"/>
      <c r="P32" s="996"/>
      <c r="Q32" s="996"/>
    </row>
    <row r="33" spans="1:17" ht="15" customHeight="1">
      <c r="A33" s="997" t="s">
        <v>914</v>
      </c>
      <c r="B33" s="997"/>
      <c r="C33" s="997"/>
      <c r="D33" s="997"/>
      <c r="E33" s="998"/>
      <c r="F33" s="998"/>
      <c r="G33" s="998"/>
      <c r="H33" s="809"/>
      <c r="I33" s="809"/>
      <c r="J33" s="809"/>
      <c r="K33" s="809"/>
      <c r="L33" s="996"/>
      <c r="M33" s="996"/>
      <c r="N33" s="996"/>
      <c r="O33" s="996"/>
      <c r="P33" s="996"/>
      <c r="Q33" s="996"/>
    </row>
    <row r="34" spans="1:17" s="1001" customFormat="1" ht="19.5" customHeight="1">
      <c r="A34" s="999" t="s">
        <v>915</v>
      </c>
      <c r="B34" s="999"/>
      <c r="C34" s="999"/>
      <c r="D34" s="999"/>
      <c r="E34" s="999"/>
      <c r="F34" s="998"/>
      <c r="G34" s="999"/>
      <c r="H34" s="994"/>
      <c r="I34" s="995"/>
      <c r="J34" s="995"/>
      <c r="K34" s="995"/>
      <c r="L34" s="1000"/>
      <c r="M34" s="1000"/>
      <c r="N34" s="1000"/>
      <c r="O34" s="1000"/>
      <c r="P34" s="1000"/>
      <c r="Q34" s="1000"/>
    </row>
    <row r="35" spans="1:17" s="814" customFormat="1" ht="21.75" customHeight="1">
      <c r="A35" s="999" t="s">
        <v>916</v>
      </c>
      <c r="B35" s="1002"/>
      <c r="C35" s="999"/>
      <c r="D35" s="999"/>
      <c r="E35" s="999"/>
      <c r="F35" s="999"/>
      <c r="G35" s="813"/>
      <c r="H35" s="994"/>
      <c r="I35" s="995"/>
      <c r="J35" s="995"/>
      <c r="K35" s="995"/>
      <c r="L35" s="809"/>
      <c r="M35" s="809"/>
      <c r="N35" s="809"/>
      <c r="O35" s="809"/>
      <c r="P35" s="809"/>
      <c r="Q35" s="809"/>
    </row>
    <row r="36" spans="1:17" s="814" customFormat="1" ht="18" hidden="1">
      <c r="A36" s="1001"/>
      <c r="B36" s="1003"/>
      <c r="C36" s="963"/>
      <c r="D36" s="1001"/>
      <c r="E36" s="1001"/>
      <c r="F36" s="1001"/>
      <c r="G36" s="1001"/>
      <c r="H36" s="1004"/>
      <c r="I36" s="972"/>
      <c r="J36" s="972"/>
      <c r="K36" s="972"/>
    </row>
    <row r="37" spans="1:17" s="814" customFormat="1" ht="18">
      <c r="A37" s="1001"/>
      <c r="B37" s="1003"/>
      <c r="C37" s="963"/>
      <c r="D37" s="1001"/>
      <c r="E37" s="1001"/>
      <c r="F37" s="1001"/>
      <c r="G37" s="1001"/>
      <c r="H37" s="1004"/>
      <c r="I37" s="972"/>
      <c r="J37" s="972"/>
      <c r="K37" s="972"/>
    </row>
    <row r="38" spans="1:17" s="814" customFormat="1" ht="18">
      <c r="A38" s="1001"/>
      <c r="B38" s="1003"/>
      <c r="C38" s="963"/>
      <c r="D38" s="1001"/>
      <c r="E38" s="1001"/>
      <c r="F38" s="1001"/>
      <c r="G38" s="1001"/>
      <c r="H38" s="1004"/>
      <c r="I38" s="972"/>
      <c r="J38" s="972"/>
      <c r="K38" s="972"/>
    </row>
    <row r="39" spans="1:17" s="814" customFormat="1" ht="37.5" customHeight="1" thickBot="1">
      <c r="A39" s="1220" t="s">
        <v>931</v>
      </c>
      <c r="B39" s="1220"/>
      <c r="C39" s="1005"/>
      <c r="D39" s="1005"/>
      <c r="E39" s="1005"/>
      <c r="F39" s="1005"/>
      <c r="G39" s="1005"/>
      <c r="H39" s="1256" t="s">
        <v>932</v>
      </c>
      <c r="I39" s="1256"/>
      <c r="J39" s="906"/>
      <c r="K39" s="906"/>
    </row>
    <row r="40" spans="1:17" s="814" customFormat="1" ht="16.5" customHeight="1" thickTop="1" thickBot="1">
      <c r="A40" s="1246" t="s">
        <v>3</v>
      </c>
      <c r="B40" s="1246" t="s">
        <v>892</v>
      </c>
      <c r="C40" s="1248" t="s">
        <v>893</v>
      </c>
      <c r="D40" s="1250" t="s">
        <v>894</v>
      </c>
      <c r="E40" s="1248" t="s">
        <v>895</v>
      </c>
      <c r="F40" s="1248" t="s">
        <v>896</v>
      </c>
      <c r="G40" s="1248" t="s">
        <v>897</v>
      </c>
      <c r="H40" s="1246" t="s">
        <v>683</v>
      </c>
      <c r="I40" s="1246" t="s">
        <v>5</v>
      </c>
      <c r="J40" s="967"/>
      <c r="K40" s="967"/>
    </row>
    <row r="41" spans="1:17" s="814" customFormat="1" ht="16.5" customHeight="1" thickTop="1" thickBot="1">
      <c r="A41" s="1247"/>
      <c r="B41" s="1247"/>
      <c r="C41" s="1246"/>
      <c r="D41" s="1251"/>
      <c r="E41" s="1246"/>
      <c r="F41" s="1246"/>
      <c r="G41" s="1246"/>
      <c r="H41" s="1247"/>
      <c r="I41" s="1247"/>
      <c r="J41" s="967"/>
      <c r="K41" s="967"/>
      <c r="N41" s="814" t="s">
        <v>934</v>
      </c>
    </row>
    <row r="42" spans="1:17" s="814" customFormat="1" ht="16.5" customHeight="1" thickTop="1" thickBot="1">
      <c r="A42" s="1247"/>
      <c r="B42" s="1247"/>
      <c r="C42" s="1249"/>
      <c r="D42" s="1252"/>
      <c r="E42" s="1249"/>
      <c r="F42" s="1249"/>
      <c r="G42" s="1249"/>
      <c r="H42" s="1247"/>
      <c r="I42" s="1247"/>
      <c r="J42" s="967"/>
      <c r="K42" s="967"/>
    </row>
    <row r="43" spans="1:17" s="814" customFormat="1" ht="61.5" customHeight="1" thickBot="1">
      <c r="A43" s="1257"/>
      <c r="B43" s="1257"/>
      <c r="C43" s="1006" t="s">
        <v>898</v>
      </c>
      <c r="D43" s="925" t="s">
        <v>899</v>
      </c>
      <c r="E43" s="1006" t="s">
        <v>900</v>
      </c>
      <c r="F43" s="1006" t="s">
        <v>901</v>
      </c>
      <c r="G43" s="1006" t="s">
        <v>902</v>
      </c>
      <c r="H43" s="1247"/>
      <c r="I43" s="1257"/>
      <c r="J43" s="967"/>
      <c r="K43" s="967"/>
      <c r="M43" s="700" t="s">
        <v>688</v>
      </c>
      <c r="N43" s="701">
        <v>0</v>
      </c>
      <c r="O43" s="701">
        <v>0</v>
      </c>
      <c r="P43" s="701">
        <v>0</v>
      </c>
      <c r="Q43" s="701">
        <f>0*100*N43</f>
        <v>0</v>
      </c>
    </row>
    <row r="44" spans="1:17" s="814" customFormat="1" ht="20.100000000000001" customHeight="1">
      <c r="A44" s="1243" t="s">
        <v>18</v>
      </c>
      <c r="B44" s="969" t="s">
        <v>688</v>
      </c>
      <c r="C44" s="970">
        <v>0</v>
      </c>
      <c r="D44" s="970">
        <v>0</v>
      </c>
      <c r="E44" s="970">
        <v>0</v>
      </c>
      <c r="F44" s="970">
        <f>(C44+D44-E44)*0%</f>
        <v>0</v>
      </c>
      <c r="G44" s="970">
        <f>SUM(C44+D44-E44-F44)</f>
        <v>0</v>
      </c>
      <c r="H44" s="971" t="s">
        <v>903</v>
      </c>
      <c r="I44" s="1253" t="s">
        <v>19</v>
      </c>
      <c r="J44" s="972"/>
      <c r="K44" s="972"/>
      <c r="M44" s="702" t="s">
        <v>690</v>
      </c>
      <c r="N44" s="703">
        <v>1550000</v>
      </c>
      <c r="O44" s="703">
        <v>0</v>
      </c>
      <c r="P44" s="703">
        <v>0</v>
      </c>
      <c r="Q44" s="703">
        <f>4*100*N44</f>
        <v>620000000</v>
      </c>
    </row>
    <row r="45" spans="1:17" s="814" customFormat="1" ht="20.100000000000001" customHeight="1">
      <c r="A45" s="1251"/>
      <c r="B45" s="921" t="s">
        <v>904</v>
      </c>
      <c r="C45" s="973">
        <v>0</v>
      </c>
      <c r="D45" s="973">
        <v>0</v>
      </c>
      <c r="E45" s="973">
        <v>0</v>
      </c>
      <c r="F45" s="973">
        <f>(C45+D45-E45)*4%</f>
        <v>0</v>
      </c>
      <c r="G45" s="973">
        <f t="shared" ref="G45:G50" si="3">SUM(C45+D45-E45-F45)</f>
        <v>0</v>
      </c>
      <c r="H45" s="974" t="s">
        <v>905</v>
      </c>
      <c r="I45" s="1254"/>
      <c r="J45" s="972"/>
      <c r="K45" s="972"/>
      <c r="M45" s="702" t="s">
        <v>692</v>
      </c>
      <c r="N45" s="703">
        <v>5400</v>
      </c>
      <c r="O45" s="703">
        <v>0</v>
      </c>
      <c r="P45" s="703">
        <v>0</v>
      </c>
      <c r="Q45" s="703">
        <f>10*100*N45</f>
        <v>5400000</v>
      </c>
    </row>
    <row r="46" spans="1:17" s="814" customFormat="1" ht="20.100000000000001" customHeight="1">
      <c r="A46" s="1251"/>
      <c r="B46" s="921" t="s">
        <v>906</v>
      </c>
      <c r="C46" s="973">
        <v>150</v>
      </c>
      <c r="D46" s="973">
        <v>0</v>
      </c>
      <c r="E46" s="973">
        <v>0</v>
      </c>
      <c r="F46" s="973">
        <f>(C46+D46-E46)*10%</f>
        <v>15</v>
      </c>
      <c r="G46" s="973">
        <f t="shared" si="3"/>
        <v>135</v>
      </c>
      <c r="H46" s="974" t="s">
        <v>907</v>
      </c>
      <c r="I46" s="1254"/>
      <c r="J46" s="972"/>
      <c r="K46" s="972"/>
      <c r="M46" s="702" t="s">
        <v>694</v>
      </c>
      <c r="N46" s="703">
        <v>0</v>
      </c>
      <c r="O46" s="703">
        <v>0</v>
      </c>
      <c r="P46" s="703">
        <v>0</v>
      </c>
      <c r="Q46" s="703">
        <f>10*100*N46</f>
        <v>0</v>
      </c>
    </row>
    <row r="47" spans="1:17" s="814" customFormat="1" ht="20.100000000000001" customHeight="1">
      <c r="A47" s="1251"/>
      <c r="B47" s="921" t="s">
        <v>908</v>
      </c>
      <c r="C47" s="973">
        <v>0</v>
      </c>
      <c r="D47" s="973">
        <v>0</v>
      </c>
      <c r="E47" s="973">
        <v>0</v>
      </c>
      <c r="F47" s="973">
        <f>(C47+D47-E47)*10%</f>
        <v>0</v>
      </c>
      <c r="G47" s="973">
        <f t="shared" si="3"/>
        <v>0</v>
      </c>
      <c r="H47" s="975" t="s">
        <v>909</v>
      </c>
      <c r="I47" s="1254"/>
      <c r="J47" s="972"/>
      <c r="K47" s="972"/>
      <c r="M47" s="702" t="s">
        <v>696</v>
      </c>
      <c r="N47" s="703">
        <v>3800</v>
      </c>
      <c r="O47" s="703">
        <v>0</v>
      </c>
      <c r="P47" s="703">
        <v>0</v>
      </c>
      <c r="Q47" s="703">
        <f>20*100*N47</f>
        <v>7600000</v>
      </c>
    </row>
    <row r="48" spans="1:17" s="814" customFormat="1" ht="20.100000000000001" customHeight="1">
      <c r="A48" s="1251"/>
      <c r="B48" s="921" t="s">
        <v>696</v>
      </c>
      <c r="C48" s="973">
        <v>0</v>
      </c>
      <c r="D48" s="973">
        <v>0</v>
      </c>
      <c r="E48" s="973">
        <v>0</v>
      </c>
      <c r="F48" s="973">
        <f>(C48+D48-E48)*20%</f>
        <v>0</v>
      </c>
      <c r="G48" s="973">
        <f t="shared" si="3"/>
        <v>0</v>
      </c>
      <c r="H48" s="974" t="s">
        <v>910</v>
      </c>
      <c r="I48" s="1254"/>
      <c r="J48" s="972"/>
      <c r="K48" s="972"/>
      <c r="M48" s="702" t="s">
        <v>698</v>
      </c>
      <c r="N48" s="703">
        <v>109000</v>
      </c>
      <c r="O48" s="703">
        <v>0</v>
      </c>
      <c r="P48" s="703">
        <v>0</v>
      </c>
      <c r="Q48" s="703">
        <f>10*100*N48</f>
        <v>109000000</v>
      </c>
    </row>
    <row r="49" spans="1:40" s="814" customFormat="1" ht="20.100000000000001" customHeight="1">
      <c r="A49" s="1251"/>
      <c r="B49" s="921" t="s">
        <v>698</v>
      </c>
      <c r="C49" s="973">
        <v>250</v>
      </c>
      <c r="D49" s="973">
        <v>0</v>
      </c>
      <c r="E49" s="973">
        <v>0</v>
      </c>
      <c r="F49" s="973">
        <f>(C49+D49-E49)*10%</f>
        <v>25</v>
      </c>
      <c r="G49" s="973">
        <f t="shared" si="3"/>
        <v>225</v>
      </c>
      <c r="H49" s="974" t="s">
        <v>911</v>
      </c>
      <c r="I49" s="1254"/>
      <c r="J49" s="972"/>
      <c r="K49" s="972"/>
      <c r="M49" s="704" t="s">
        <v>452</v>
      </c>
      <c r="N49" s="705">
        <v>8400</v>
      </c>
      <c r="O49" s="705">
        <v>0</v>
      </c>
      <c r="P49" s="705">
        <v>0</v>
      </c>
      <c r="Q49" s="705">
        <f>20*100*N49</f>
        <v>16800000</v>
      </c>
    </row>
    <row r="50" spans="1:40" s="814" customFormat="1" ht="20.100000000000001" customHeight="1" thickBot="1">
      <c r="A50" s="1251"/>
      <c r="B50" s="931" t="s">
        <v>452</v>
      </c>
      <c r="C50" s="976">
        <v>0</v>
      </c>
      <c r="D50" s="973">
        <v>0</v>
      </c>
      <c r="E50" s="973">
        <v>0</v>
      </c>
      <c r="F50" s="973">
        <f>(C50+D50-E50)*20%</f>
        <v>0</v>
      </c>
      <c r="G50" s="976">
        <f t="shared" si="3"/>
        <v>0</v>
      </c>
      <c r="H50" s="977" t="s">
        <v>912</v>
      </c>
      <c r="I50" s="1254"/>
      <c r="J50" s="972"/>
      <c r="K50" s="972"/>
    </row>
    <row r="51" spans="1:40" s="814" customFormat="1" ht="20.100000000000001" customHeight="1" thickBot="1">
      <c r="A51" s="1252"/>
      <c r="B51" s="978" t="s">
        <v>4</v>
      </c>
      <c r="C51" s="979">
        <f>SUM(C44:C50)</f>
        <v>400</v>
      </c>
      <c r="D51" s="979">
        <f t="shared" ref="D51:F51" si="4">SUM(D44:D50)</f>
        <v>0</v>
      </c>
      <c r="E51" s="979">
        <f t="shared" si="4"/>
        <v>0</v>
      </c>
      <c r="F51" s="979">
        <f t="shared" si="4"/>
        <v>40</v>
      </c>
      <c r="G51" s="979">
        <f>SUM(G44:G50)</f>
        <v>360</v>
      </c>
      <c r="H51" s="980" t="s">
        <v>8</v>
      </c>
      <c r="I51" s="1255"/>
      <c r="J51" s="972" t="s">
        <v>933</v>
      </c>
      <c r="K51" s="972" t="s">
        <v>950</v>
      </c>
      <c r="M51" s="814">
        <v>1</v>
      </c>
      <c r="N51" s="814">
        <v>2</v>
      </c>
      <c r="O51" s="814">
        <v>3</v>
      </c>
      <c r="P51" s="814">
        <v>4</v>
      </c>
      <c r="Q51" s="814">
        <v>5</v>
      </c>
      <c r="R51" s="814">
        <v>6</v>
      </c>
      <c r="S51" s="814">
        <v>7</v>
      </c>
      <c r="T51" s="814">
        <v>8</v>
      </c>
      <c r="U51" s="814">
        <v>9</v>
      </c>
      <c r="V51" s="814">
        <v>10</v>
      </c>
      <c r="W51" s="814">
        <v>11</v>
      </c>
      <c r="X51" s="814">
        <v>12</v>
      </c>
      <c r="Y51" s="814">
        <v>13</v>
      </c>
      <c r="Z51" s="814">
        <v>14</v>
      </c>
      <c r="AA51" s="814">
        <v>15</v>
      </c>
      <c r="AB51" s="814">
        <v>16</v>
      </c>
      <c r="AC51" s="814">
        <v>17</v>
      </c>
      <c r="AD51" s="814">
        <v>18</v>
      </c>
      <c r="AE51" s="814">
        <v>19</v>
      </c>
      <c r="AF51" s="814">
        <v>20</v>
      </c>
      <c r="AG51" s="814">
        <v>21</v>
      </c>
      <c r="AH51" s="814">
        <v>22</v>
      </c>
      <c r="AI51" s="814">
        <v>23</v>
      </c>
      <c r="AJ51" s="814">
        <v>24</v>
      </c>
      <c r="AK51" s="814">
        <v>25</v>
      </c>
      <c r="AL51" s="814">
        <v>26</v>
      </c>
      <c r="AM51" s="814">
        <v>27</v>
      </c>
      <c r="AN51" s="865"/>
    </row>
    <row r="52" spans="1:40" s="814" customFormat="1" ht="20.100000000000001" customHeight="1">
      <c r="A52" s="1243" t="s">
        <v>20</v>
      </c>
      <c r="B52" s="969" t="s">
        <v>688</v>
      </c>
      <c r="C52" s="970">
        <f t="shared" ref="C52:C58" si="5">K52+J52</f>
        <v>0</v>
      </c>
      <c r="D52" s="970">
        <v>0</v>
      </c>
      <c r="E52" s="970">
        <v>0</v>
      </c>
      <c r="F52" s="970">
        <f>(C52+D52-E52)*0%</f>
        <v>0</v>
      </c>
      <c r="G52" s="970">
        <f>SUM(C52+D52-E52-F52)</f>
        <v>0</v>
      </c>
      <c r="H52" s="971" t="s">
        <v>903</v>
      </c>
      <c r="I52" s="1253" t="s">
        <v>21</v>
      </c>
      <c r="J52" s="1007">
        <v>0</v>
      </c>
      <c r="K52" s="1007">
        <v>0</v>
      </c>
      <c r="L52" s="856"/>
      <c r="M52" s="857"/>
      <c r="N52" s="865"/>
      <c r="O52" s="866"/>
      <c r="P52" s="866"/>
      <c r="Q52" s="865"/>
      <c r="R52" s="865"/>
      <c r="S52" s="865"/>
      <c r="T52" s="865"/>
      <c r="U52" s="865"/>
      <c r="V52" s="865"/>
      <c r="W52" s="865"/>
      <c r="X52" s="865"/>
      <c r="Y52" s="865"/>
      <c r="Z52" s="865"/>
      <c r="AA52" s="865"/>
      <c r="AB52" s="865"/>
      <c r="AC52" s="865"/>
      <c r="AD52" s="865"/>
      <c r="AE52" s="865"/>
      <c r="AF52" s="865"/>
      <c r="AG52" s="865"/>
      <c r="AH52" s="865"/>
      <c r="AI52" s="865"/>
      <c r="AJ52" s="865"/>
      <c r="AK52" s="865"/>
      <c r="AL52" s="865"/>
      <c r="AM52" s="865"/>
      <c r="AN52" s="865"/>
    </row>
    <row r="53" spans="1:40" s="814" customFormat="1" ht="20.100000000000001" customHeight="1">
      <c r="A53" s="1251"/>
      <c r="B53" s="921" t="s">
        <v>904</v>
      </c>
      <c r="C53" s="973">
        <f t="shared" si="5"/>
        <v>3000000</v>
      </c>
      <c r="D53" s="973">
        <v>0</v>
      </c>
      <c r="E53" s="973">
        <v>0</v>
      </c>
      <c r="F53" s="973">
        <f>(C53+D53-E53)*4%</f>
        <v>120000</v>
      </c>
      <c r="G53" s="973">
        <f t="shared" ref="G53:G59" si="6">SUM(C53+D53-E53-F53)</f>
        <v>2880000</v>
      </c>
      <c r="H53" s="974" t="s">
        <v>905</v>
      </c>
      <c r="I53" s="1254"/>
      <c r="J53" s="1007">
        <v>1550000</v>
      </c>
      <c r="K53" s="1007">
        <f>L53+N53+O53+P53+Q53+R53+S53+T53+U53+V53+W53+X53+Y53+Z53+AA53+AB53+AC53+AD53+AE53+AF53+AG53+AH53+AI53+AJ53+AK53+AL53</f>
        <v>1450000</v>
      </c>
      <c r="L53" s="858"/>
      <c r="M53" s="859"/>
      <c r="N53" s="862"/>
      <c r="O53" s="864"/>
      <c r="P53" s="864"/>
      <c r="Q53" s="862"/>
      <c r="R53" s="862"/>
      <c r="S53" s="862"/>
      <c r="T53" s="862">
        <v>300000</v>
      </c>
      <c r="U53" s="862"/>
      <c r="V53" s="862"/>
      <c r="W53" s="862"/>
      <c r="X53" s="862"/>
      <c r="Y53" s="862"/>
      <c r="Z53" s="862"/>
      <c r="AA53" s="862"/>
      <c r="AB53" s="862"/>
      <c r="AC53" s="862"/>
      <c r="AD53" s="862"/>
      <c r="AE53" s="862"/>
      <c r="AF53" s="862"/>
      <c r="AG53" s="862"/>
      <c r="AH53" s="862">
        <v>400000</v>
      </c>
      <c r="AI53" s="862"/>
      <c r="AJ53" s="862">
        <v>250000</v>
      </c>
      <c r="AK53" s="862"/>
      <c r="AL53" s="862">
        <v>500000</v>
      </c>
      <c r="AM53" s="862"/>
      <c r="AN53" s="862"/>
    </row>
    <row r="54" spans="1:40" s="814" customFormat="1" ht="20.100000000000001" customHeight="1">
      <c r="A54" s="1251"/>
      <c r="B54" s="921" t="s">
        <v>906</v>
      </c>
      <c r="C54" s="973">
        <f t="shared" si="5"/>
        <v>31250</v>
      </c>
      <c r="D54" s="973">
        <v>1000</v>
      </c>
      <c r="E54" s="973">
        <v>0</v>
      </c>
      <c r="F54" s="973">
        <f>(C54+D54-E54)*10%</f>
        <v>3225</v>
      </c>
      <c r="G54" s="973">
        <f t="shared" si="6"/>
        <v>29025</v>
      </c>
      <c r="H54" s="974" t="s">
        <v>907</v>
      </c>
      <c r="I54" s="1254"/>
      <c r="J54" s="1007">
        <v>5400</v>
      </c>
      <c r="K54" s="1007">
        <f t="shared" ref="K54:K58" si="7">L54+N54+O54+P54+Q54+R54+S54+T54+U54+V54+W54+X54+Y54+Z54+AA54+AB54+AC54+AD54+AE54+AF54+AG54+AH54+AI54+AJ54+AK54+AL54</f>
        <v>25850</v>
      </c>
      <c r="L54" s="858">
        <v>1000</v>
      </c>
      <c r="M54" s="859"/>
      <c r="N54" s="862">
        <v>400</v>
      </c>
      <c r="O54" s="864"/>
      <c r="P54" s="864"/>
      <c r="Q54" s="862"/>
      <c r="R54" s="862">
        <v>1000</v>
      </c>
      <c r="S54" s="862">
        <v>1500</v>
      </c>
      <c r="T54" s="862">
        <v>2000</v>
      </c>
      <c r="U54" s="862">
        <v>3000</v>
      </c>
      <c r="V54" s="862">
        <v>1000</v>
      </c>
      <c r="W54" s="862">
        <v>200</v>
      </c>
      <c r="X54" s="862">
        <v>500</v>
      </c>
      <c r="Y54" s="862"/>
      <c r="Z54" s="862">
        <v>1450</v>
      </c>
      <c r="AA54" s="862">
        <v>2000</v>
      </c>
      <c r="AB54" s="862">
        <v>1500</v>
      </c>
      <c r="AC54" s="862">
        <v>1500</v>
      </c>
      <c r="AD54" s="862">
        <v>1000</v>
      </c>
      <c r="AE54" s="862">
        <v>2000</v>
      </c>
      <c r="AF54" s="862">
        <v>350</v>
      </c>
      <c r="AG54" s="862">
        <v>200</v>
      </c>
      <c r="AH54" s="862">
        <v>150</v>
      </c>
      <c r="AI54" s="862">
        <v>1250</v>
      </c>
      <c r="AJ54" s="862">
        <v>100</v>
      </c>
      <c r="AK54" s="862">
        <v>750</v>
      </c>
      <c r="AL54" s="862">
        <v>3000</v>
      </c>
      <c r="AM54" s="862"/>
      <c r="AN54" s="862"/>
    </row>
    <row r="55" spans="1:40" s="814" customFormat="1" ht="20.100000000000001" customHeight="1">
      <c r="A55" s="1251"/>
      <c r="B55" s="921" t="s">
        <v>908</v>
      </c>
      <c r="C55" s="973">
        <f t="shared" si="5"/>
        <v>15000</v>
      </c>
      <c r="D55" s="973">
        <v>1000</v>
      </c>
      <c r="E55" s="973">
        <v>0</v>
      </c>
      <c r="F55" s="973">
        <f>(C55+D55-E55)*10%</f>
        <v>1600</v>
      </c>
      <c r="G55" s="973">
        <f t="shared" si="6"/>
        <v>14400</v>
      </c>
      <c r="H55" s="975" t="s">
        <v>909</v>
      </c>
      <c r="I55" s="1254"/>
      <c r="J55" s="1007">
        <v>0</v>
      </c>
      <c r="K55" s="1007">
        <f t="shared" si="7"/>
        <v>15000</v>
      </c>
      <c r="L55" s="858"/>
      <c r="M55" s="859"/>
      <c r="N55" s="862"/>
      <c r="O55" s="864"/>
      <c r="P55" s="864"/>
      <c r="Q55" s="862"/>
      <c r="R55" s="862"/>
      <c r="S55" s="862"/>
      <c r="T55" s="862">
        <v>15000</v>
      </c>
      <c r="U55" s="862"/>
      <c r="V55" s="862"/>
      <c r="W55" s="862"/>
      <c r="X55" s="862"/>
      <c r="Y55" s="862"/>
      <c r="Z55" s="862"/>
      <c r="AA55" s="862"/>
      <c r="AB55" s="862"/>
      <c r="AC55" s="862"/>
      <c r="AD55" s="862"/>
      <c r="AE55" s="862"/>
      <c r="AF55" s="862"/>
      <c r="AG55" s="862"/>
      <c r="AH55" s="862"/>
      <c r="AI55" s="862"/>
      <c r="AJ55" s="862"/>
      <c r="AK55" s="862"/>
      <c r="AL55" s="862"/>
      <c r="AM55" s="862"/>
      <c r="AN55" s="862"/>
    </row>
    <row r="56" spans="1:40" s="814" customFormat="1" ht="20.100000000000001" customHeight="1">
      <c r="A56" s="1251"/>
      <c r="B56" s="921" t="s">
        <v>696</v>
      </c>
      <c r="C56" s="973">
        <f t="shared" si="5"/>
        <v>35600</v>
      </c>
      <c r="D56" s="973">
        <v>0</v>
      </c>
      <c r="E56" s="973">
        <v>0</v>
      </c>
      <c r="F56" s="973">
        <f>(C56+D56-E56)*20%</f>
        <v>7120</v>
      </c>
      <c r="G56" s="973">
        <f t="shared" si="6"/>
        <v>28480</v>
      </c>
      <c r="H56" s="974" t="s">
        <v>910</v>
      </c>
      <c r="I56" s="1254"/>
      <c r="J56" s="1007">
        <v>3800</v>
      </c>
      <c r="K56" s="1007">
        <f t="shared" si="7"/>
        <v>31800</v>
      </c>
      <c r="L56" s="858">
        <v>1500</v>
      </c>
      <c r="M56" s="859">
        <v>1000</v>
      </c>
      <c r="N56" s="862">
        <v>100</v>
      </c>
      <c r="O56" s="864"/>
      <c r="P56" s="864"/>
      <c r="Q56" s="862">
        <v>2000</v>
      </c>
      <c r="R56" s="862">
        <v>1000</v>
      </c>
      <c r="S56" s="862">
        <v>2000</v>
      </c>
      <c r="T56" s="862">
        <v>1000</v>
      </c>
      <c r="U56" s="862">
        <v>2000</v>
      </c>
      <c r="V56" s="862">
        <v>450</v>
      </c>
      <c r="W56" s="862">
        <v>200</v>
      </c>
      <c r="X56" s="862">
        <v>1500</v>
      </c>
      <c r="Y56" s="862"/>
      <c r="Z56" s="862">
        <v>2000</v>
      </c>
      <c r="AA56" s="862">
        <v>1500</v>
      </c>
      <c r="AB56" s="862">
        <v>2500</v>
      </c>
      <c r="AC56" s="862">
        <v>2500</v>
      </c>
      <c r="AD56" s="862">
        <v>2000</v>
      </c>
      <c r="AE56" s="862">
        <v>3000</v>
      </c>
      <c r="AF56" s="862">
        <v>500</v>
      </c>
      <c r="AG56" s="862">
        <v>200</v>
      </c>
      <c r="AH56" s="862">
        <v>250</v>
      </c>
      <c r="AI56" s="862">
        <v>1000</v>
      </c>
      <c r="AJ56" s="862">
        <v>100</v>
      </c>
      <c r="AK56" s="862">
        <v>2000</v>
      </c>
      <c r="AL56" s="862">
        <v>2500</v>
      </c>
      <c r="AM56" s="862"/>
      <c r="AN56" s="862"/>
    </row>
    <row r="57" spans="1:40" s="814" customFormat="1" ht="20.100000000000001" customHeight="1">
      <c r="A57" s="1251"/>
      <c r="B57" s="921" t="s">
        <v>698</v>
      </c>
      <c r="C57" s="973">
        <f t="shared" si="5"/>
        <v>471000</v>
      </c>
      <c r="D57" s="973">
        <v>0</v>
      </c>
      <c r="E57" s="973">
        <v>0</v>
      </c>
      <c r="F57" s="973">
        <f>(C57+D57-E57)*10%</f>
        <v>47100</v>
      </c>
      <c r="G57" s="973">
        <f t="shared" si="6"/>
        <v>423900</v>
      </c>
      <c r="H57" s="974" t="s">
        <v>911</v>
      </c>
      <c r="I57" s="1254"/>
      <c r="J57" s="1007">
        <v>109000</v>
      </c>
      <c r="K57" s="1007">
        <f t="shared" si="7"/>
        <v>362000</v>
      </c>
      <c r="L57" s="858">
        <v>20000</v>
      </c>
      <c r="M57" s="859">
        <v>1000</v>
      </c>
      <c r="N57" s="862">
        <v>7500</v>
      </c>
      <c r="O57" s="864">
        <v>9000</v>
      </c>
      <c r="P57" s="864">
        <v>1000</v>
      </c>
      <c r="Q57" s="862">
        <v>9000</v>
      </c>
      <c r="R57" s="862">
        <v>11100</v>
      </c>
      <c r="S57" s="862">
        <v>28000</v>
      </c>
      <c r="T57" s="862">
        <v>11200</v>
      </c>
      <c r="U57" s="862">
        <v>14000</v>
      </c>
      <c r="V57" s="862">
        <v>18500</v>
      </c>
      <c r="W57" s="862">
        <v>7000</v>
      </c>
      <c r="X57" s="862">
        <v>9500</v>
      </c>
      <c r="Y57" s="862">
        <v>1200</v>
      </c>
      <c r="Z57" s="862">
        <v>17000</v>
      </c>
      <c r="AA57" s="862">
        <v>20000</v>
      </c>
      <c r="AB57" s="862">
        <v>15000</v>
      </c>
      <c r="AC57" s="862">
        <v>16000</v>
      </c>
      <c r="AD57" s="862">
        <v>15000</v>
      </c>
      <c r="AE57" s="862">
        <v>15000</v>
      </c>
      <c r="AF57" s="862">
        <v>19000</v>
      </c>
      <c r="AG57" s="862">
        <v>15000</v>
      </c>
      <c r="AH57" s="862">
        <v>16000</v>
      </c>
      <c r="AI57" s="862">
        <v>23500</v>
      </c>
      <c r="AJ57" s="862">
        <v>2500</v>
      </c>
      <c r="AK57" s="862">
        <v>16000</v>
      </c>
      <c r="AL57" s="862">
        <v>25000</v>
      </c>
      <c r="AM57" s="862"/>
      <c r="AN57" s="862"/>
    </row>
    <row r="58" spans="1:40" s="814" customFormat="1" ht="20.100000000000001" customHeight="1" thickBot="1">
      <c r="A58" s="1251"/>
      <c r="B58" s="931" t="s">
        <v>452</v>
      </c>
      <c r="C58" s="976">
        <f t="shared" si="5"/>
        <v>48800</v>
      </c>
      <c r="D58" s="976">
        <v>0</v>
      </c>
      <c r="E58" s="976">
        <v>0</v>
      </c>
      <c r="F58" s="973">
        <f>(C58+D58-E58)*20%</f>
        <v>9760</v>
      </c>
      <c r="G58" s="976">
        <f t="shared" si="6"/>
        <v>39040</v>
      </c>
      <c r="H58" s="977" t="s">
        <v>912</v>
      </c>
      <c r="I58" s="1254"/>
      <c r="J58" s="1007">
        <v>8400</v>
      </c>
      <c r="K58" s="1007">
        <f t="shared" si="7"/>
        <v>40400</v>
      </c>
      <c r="L58" s="858">
        <v>1000</v>
      </c>
      <c r="M58" s="859"/>
      <c r="N58" s="862">
        <v>200</v>
      </c>
      <c r="O58" s="864"/>
      <c r="P58" s="864"/>
      <c r="Q58" s="862">
        <v>1500</v>
      </c>
      <c r="R58" s="862">
        <v>3000</v>
      </c>
      <c r="S58" s="862">
        <v>2000</v>
      </c>
      <c r="T58" s="862">
        <v>2000</v>
      </c>
      <c r="U58" s="862">
        <v>2000</v>
      </c>
      <c r="V58" s="862">
        <v>2000</v>
      </c>
      <c r="W58" s="862">
        <v>1000</v>
      </c>
      <c r="X58" s="862">
        <v>1500</v>
      </c>
      <c r="Y58" s="862"/>
      <c r="Z58" s="862">
        <v>1500</v>
      </c>
      <c r="AA58" s="862">
        <v>2000</v>
      </c>
      <c r="AB58" s="862">
        <v>2000</v>
      </c>
      <c r="AC58" s="862">
        <v>1500</v>
      </c>
      <c r="AD58" s="862">
        <v>2000</v>
      </c>
      <c r="AE58" s="862">
        <v>3000</v>
      </c>
      <c r="AF58" s="862">
        <v>2000</v>
      </c>
      <c r="AG58" s="863">
        <v>200</v>
      </c>
      <c r="AH58" s="862">
        <v>2000</v>
      </c>
      <c r="AI58" s="862">
        <v>2000</v>
      </c>
      <c r="AJ58" s="862">
        <v>1000</v>
      </c>
      <c r="AK58" s="862">
        <v>2000</v>
      </c>
      <c r="AL58" s="862">
        <v>3000</v>
      </c>
      <c r="AM58" s="862"/>
      <c r="AN58" s="862"/>
    </row>
    <row r="59" spans="1:40" s="814" customFormat="1" ht="20.100000000000001" customHeight="1" thickBot="1">
      <c r="A59" s="1252"/>
      <c r="B59" s="978" t="s">
        <v>4</v>
      </c>
      <c r="C59" s="979">
        <f>SUM(C52:C58)</f>
        <v>3601650</v>
      </c>
      <c r="D59" s="979">
        <f>SUM(D52:D58)</f>
        <v>2000</v>
      </c>
      <c r="E59" s="979">
        <f>SUM(E52:E58)</f>
        <v>0</v>
      </c>
      <c r="F59" s="979">
        <f>SUM(F52:F58)</f>
        <v>188805</v>
      </c>
      <c r="G59" s="979">
        <f t="shared" si="6"/>
        <v>3414845</v>
      </c>
      <c r="H59" s="980" t="s">
        <v>8</v>
      </c>
      <c r="I59" s="1255"/>
      <c r="J59" s="1007">
        <f>SUM(J52:J58)</f>
        <v>1676600</v>
      </c>
      <c r="K59" s="1007">
        <f>SUM(K52:K58)</f>
        <v>1925050</v>
      </c>
      <c r="L59" s="860">
        <f t="shared" ref="L59:AN59" si="8">SUM(L53:L58)</f>
        <v>23500</v>
      </c>
      <c r="M59" s="861">
        <f t="shared" si="8"/>
        <v>2000</v>
      </c>
      <c r="N59" s="863">
        <f t="shared" si="8"/>
        <v>8200</v>
      </c>
      <c r="O59" s="863">
        <f t="shared" si="8"/>
        <v>9000</v>
      </c>
      <c r="P59" s="863">
        <f t="shared" si="8"/>
        <v>1000</v>
      </c>
      <c r="Q59" s="863">
        <f t="shared" si="8"/>
        <v>12500</v>
      </c>
      <c r="R59" s="863">
        <f t="shared" si="8"/>
        <v>16100</v>
      </c>
      <c r="S59" s="863">
        <f t="shared" si="8"/>
        <v>33500</v>
      </c>
      <c r="T59" s="863">
        <f t="shared" si="8"/>
        <v>331200</v>
      </c>
      <c r="U59" s="863">
        <f t="shared" si="8"/>
        <v>21000</v>
      </c>
      <c r="V59" s="863">
        <f t="shared" si="8"/>
        <v>21950</v>
      </c>
      <c r="W59" s="863">
        <f t="shared" si="8"/>
        <v>8400</v>
      </c>
      <c r="X59" s="863">
        <f t="shared" si="8"/>
        <v>13000</v>
      </c>
      <c r="Y59" s="863">
        <f t="shared" si="8"/>
        <v>1200</v>
      </c>
      <c r="Z59" s="863">
        <f t="shared" si="8"/>
        <v>21950</v>
      </c>
      <c r="AA59" s="863">
        <f t="shared" si="8"/>
        <v>25500</v>
      </c>
      <c r="AB59" s="863">
        <f t="shared" si="8"/>
        <v>21000</v>
      </c>
      <c r="AC59" s="863">
        <f t="shared" si="8"/>
        <v>21500</v>
      </c>
      <c r="AD59" s="863">
        <f t="shared" si="8"/>
        <v>20000</v>
      </c>
      <c r="AE59" s="863">
        <f t="shared" si="8"/>
        <v>23000</v>
      </c>
      <c r="AF59" s="863">
        <f t="shared" si="8"/>
        <v>21850</v>
      </c>
      <c r="AG59" s="863">
        <f t="shared" si="8"/>
        <v>15600</v>
      </c>
      <c r="AH59" s="863">
        <f t="shared" si="8"/>
        <v>418400</v>
      </c>
      <c r="AI59" s="863">
        <f t="shared" si="8"/>
        <v>27750</v>
      </c>
      <c r="AJ59" s="863">
        <f t="shared" si="8"/>
        <v>253700</v>
      </c>
      <c r="AK59" s="863">
        <f t="shared" si="8"/>
        <v>20750</v>
      </c>
      <c r="AL59" s="863">
        <f t="shared" si="8"/>
        <v>533500</v>
      </c>
      <c r="AM59" s="863">
        <f>SUM(AM53:AM58)</f>
        <v>0</v>
      </c>
      <c r="AN59" s="863">
        <f t="shared" si="8"/>
        <v>0</v>
      </c>
    </row>
    <row r="60" spans="1:40" s="814" customFormat="1" ht="20.100000000000001" customHeight="1">
      <c r="A60" s="1243" t="s">
        <v>22</v>
      </c>
      <c r="B60" s="969" t="s">
        <v>688</v>
      </c>
      <c r="C60" s="970">
        <v>0</v>
      </c>
      <c r="D60" s="970">
        <v>0</v>
      </c>
      <c r="E60" s="970">
        <v>0</v>
      </c>
      <c r="F60" s="970">
        <f>(C60+D60-E60)*0%</f>
        <v>0</v>
      </c>
      <c r="G60" s="970">
        <f>SUM(C60+D60-E60-F60)</f>
        <v>0</v>
      </c>
      <c r="H60" s="971" t="s">
        <v>903</v>
      </c>
      <c r="I60" s="1253" t="s">
        <v>23</v>
      </c>
      <c r="J60" s="972"/>
      <c r="K60" s="972"/>
    </row>
    <row r="61" spans="1:40" s="814" customFormat="1" ht="20.100000000000001" customHeight="1">
      <c r="A61" s="1251"/>
      <c r="B61" s="921" t="s">
        <v>904</v>
      </c>
      <c r="C61" s="973">
        <v>0</v>
      </c>
      <c r="D61" s="973">
        <v>0</v>
      </c>
      <c r="E61" s="973">
        <v>0</v>
      </c>
      <c r="F61" s="973">
        <f>(C61+D61-E61)*4%</f>
        <v>0</v>
      </c>
      <c r="G61" s="973">
        <f t="shared" ref="G61:G67" si="9">SUM(C61+D61-E61-F61)</f>
        <v>0</v>
      </c>
      <c r="H61" s="974" t="s">
        <v>905</v>
      </c>
      <c r="I61" s="1254"/>
      <c r="J61" s="972"/>
      <c r="K61" s="972"/>
    </row>
    <row r="62" spans="1:40" s="814" customFormat="1" ht="20.100000000000001" customHeight="1">
      <c r="A62" s="1251"/>
      <c r="B62" s="921" t="s">
        <v>906</v>
      </c>
      <c r="C62" s="973">
        <v>9700</v>
      </c>
      <c r="D62" s="973">
        <v>0</v>
      </c>
      <c r="E62" s="973">
        <v>0</v>
      </c>
      <c r="F62" s="973">
        <f>(C62+D62-E62)*10%</f>
        <v>970</v>
      </c>
      <c r="G62" s="973">
        <f t="shared" si="9"/>
        <v>8730</v>
      </c>
      <c r="H62" s="974" t="s">
        <v>907</v>
      </c>
      <c r="I62" s="1254"/>
      <c r="J62" s="972"/>
      <c r="K62" s="972"/>
      <c r="L62" s="814">
        <v>7000</v>
      </c>
      <c r="M62" s="814">
        <v>500</v>
      </c>
      <c r="N62" s="814">
        <v>200</v>
      </c>
      <c r="O62" s="814">
        <v>2000</v>
      </c>
      <c r="P62" s="814">
        <f>O62+R64+M62+L62</f>
        <v>9500</v>
      </c>
    </row>
    <row r="63" spans="1:40" s="814" customFormat="1" ht="20.100000000000001" customHeight="1">
      <c r="A63" s="1251"/>
      <c r="B63" s="921" t="s">
        <v>908</v>
      </c>
      <c r="C63" s="973">
        <v>17000</v>
      </c>
      <c r="D63" s="973">
        <v>0</v>
      </c>
      <c r="E63" s="973">
        <v>0</v>
      </c>
      <c r="F63" s="973">
        <f>(C63+D63-E63)*10%</f>
        <v>1700</v>
      </c>
      <c r="G63" s="973">
        <f t="shared" si="9"/>
        <v>15300</v>
      </c>
      <c r="H63" s="975" t="s">
        <v>909</v>
      </c>
      <c r="I63" s="1254"/>
      <c r="J63" s="972"/>
      <c r="K63" s="972"/>
      <c r="M63" s="814">
        <v>9000</v>
      </c>
      <c r="N63" s="814">
        <v>8000</v>
      </c>
      <c r="P63" s="814">
        <f t="shared" ref="P63:P67" si="10">O63+N63+M63+L63</f>
        <v>17000</v>
      </c>
    </row>
    <row r="64" spans="1:40" s="814" customFormat="1" ht="20.100000000000001" customHeight="1">
      <c r="A64" s="1251"/>
      <c r="B64" s="921" t="s">
        <v>696</v>
      </c>
      <c r="C64" s="973">
        <v>600</v>
      </c>
      <c r="D64" s="973">
        <v>0</v>
      </c>
      <c r="E64" s="973">
        <v>0</v>
      </c>
      <c r="F64" s="973">
        <f>(C64+D64-E64)*20%</f>
        <v>120</v>
      </c>
      <c r="G64" s="973">
        <f t="shared" si="9"/>
        <v>480</v>
      </c>
      <c r="H64" s="974" t="s">
        <v>910</v>
      </c>
      <c r="I64" s="1254"/>
      <c r="J64" s="972"/>
      <c r="K64" s="972"/>
      <c r="L64" s="814">
        <v>200</v>
      </c>
      <c r="M64" s="814">
        <v>100</v>
      </c>
      <c r="N64" s="814">
        <v>100</v>
      </c>
      <c r="O64" s="814">
        <v>200</v>
      </c>
      <c r="P64" s="814">
        <f t="shared" si="10"/>
        <v>600</v>
      </c>
    </row>
    <row r="65" spans="1:16" s="814" customFormat="1" ht="20.100000000000001" customHeight="1">
      <c r="A65" s="1251"/>
      <c r="B65" s="921" t="s">
        <v>698</v>
      </c>
      <c r="C65" s="973">
        <v>38000</v>
      </c>
      <c r="D65" s="973">
        <v>0</v>
      </c>
      <c r="E65" s="973">
        <v>0</v>
      </c>
      <c r="F65" s="973">
        <f>(C65+D65-E65)*10%</f>
        <v>3800</v>
      </c>
      <c r="G65" s="973">
        <f t="shared" si="9"/>
        <v>34200</v>
      </c>
      <c r="H65" s="974" t="s">
        <v>911</v>
      </c>
      <c r="I65" s="1254"/>
      <c r="J65" s="972"/>
      <c r="K65" s="972"/>
      <c r="L65" s="814">
        <v>25000</v>
      </c>
      <c r="M65" s="814">
        <v>2000</v>
      </c>
      <c r="N65" s="814">
        <v>2000</v>
      </c>
      <c r="O65" s="814">
        <v>9000</v>
      </c>
      <c r="P65" s="814">
        <f t="shared" si="10"/>
        <v>38000</v>
      </c>
    </row>
    <row r="66" spans="1:16" s="814" customFormat="1" ht="20.100000000000001" customHeight="1" thickBot="1">
      <c r="A66" s="1251"/>
      <c r="B66" s="931" t="s">
        <v>452</v>
      </c>
      <c r="C66" s="976">
        <v>1500</v>
      </c>
      <c r="D66" s="976">
        <v>0</v>
      </c>
      <c r="E66" s="976">
        <v>0</v>
      </c>
      <c r="F66" s="973">
        <f>(C66+D66-E66)*20%</f>
        <v>300</v>
      </c>
      <c r="G66" s="976">
        <f t="shared" si="9"/>
        <v>1200</v>
      </c>
      <c r="H66" s="977" t="s">
        <v>912</v>
      </c>
      <c r="I66" s="1254"/>
      <c r="J66" s="972"/>
      <c r="K66" s="972"/>
      <c r="M66" s="814">
        <v>500</v>
      </c>
      <c r="N66" s="814">
        <v>1000</v>
      </c>
      <c r="P66" s="814">
        <f t="shared" si="10"/>
        <v>1500</v>
      </c>
    </row>
    <row r="67" spans="1:16" s="814" customFormat="1" ht="20.100000000000001" customHeight="1" thickBot="1">
      <c r="A67" s="1252"/>
      <c r="B67" s="978" t="s">
        <v>4</v>
      </c>
      <c r="C67" s="979">
        <v>66800</v>
      </c>
      <c r="D67" s="979">
        <f>SUM(D60:D66)</f>
        <v>0</v>
      </c>
      <c r="E67" s="979">
        <f>SUM(E60:E66)</f>
        <v>0</v>
      </c>
      <c r="F67" s="979">
        <f>SUM(F60:F66)</f>
        <v>6890</v>
      </c>
      <c r="G67" s="979">
        <f t="shared" si="9"/>
        <v>59910</v>
      </c>
      <c r="H67" s="980" t="s">
        <v>8</v>
      </c>
      <c r="I67" s="1255"/>
      <c r="J67" s="972"/>
      <c r="K67" s="972"/>
      <c r="L67" s="814">
        <f>SUM(L60:L66)</f>
        <v>32200</v>
      </c>
      <c r="M67" s="814">
        <f t="shared" ref="M67:O67" si="11">SUM(M60:M66)</f>
        <v>12100</v>
      </c>
      <c r="N67" s="814">
        <f t="shared" si="11"/>
        <v>11300</v>
      </c>
      <c r="O67" s="814">
        <f t="shared" si="11"/>
        <v>11200</v>
      </c>
      <c r="P67" s="814">
        <f t="shared" si="10"/>
        <v>66800</v>
      </c>
    </row>
    <row r="68" spans="1:16" s="814" customFormat="1" ht="15.75">
      <c r="A68" s="910"/>
      <c r="B68" s="1008"/>
      <c r="C68" s="1009"/>
      <c r="D68" s="1009"/>
      <c r="E68" s="1009"/>
      <c r="F68" s="1010"/>
      <c r="G68" s="1010"/>
      <c r="H68" s="1011"/>
      <c r="I68" s="972"/>
      <c r="J68" s="972"/>
      <c r="K68" s="972"/>
    </row>
    <row r="69" spans="1:16" s="814" customFormat="1" ht="15.75">
      <c r="A69" s="910"/>
      <c r="B69" s="1008"/>
      <c r="C69" s="1009"/>
      <c r="D69" s="1009"/>
      <c r="E69" s="1009"/>
      <c r="F69" s="1010"/>
      <c r="G69" s="1010"/>
      <c r="H69" s="1011"/>
      <c r="I69" s="972"/>
      <c r="J69" s="972"/>
      <c r="K69" s="972"/>
      <c r="M69" s="814" t="s">
        <v>22</v>
      </c>
    </row>
    <row r="70" spans="1:16" s="814" customFormat="1" ht="15.75">
      <c r="A70" s="910"/>
      <c r="B70" s="1008"/>
      <c r="C70" s="1009"/>
      <c r="D70" s="1009"/>
      <c r="E70" s="1009"/>
      <c r="F70" s="1010"/>
      <c r="G70" s="1010"/>
      <c r="H70" s="1011"/>
      <c r="I70" s="972"/>
      <c r="J70" s="972"/>
      <c r="K70" s="972"/>
    </row>
    <row r="71" spans="1:16" s="814" customFormat="1" ht="15.75">
      <c r="A71" s="910"/>
      <c r="B71" s="1008"/>
      <c r="C71" s="1009"/>
      <c r="D71" s="1009"/>
      <c r="E71" s="1009"/>
      <c r="F71" s="1010"/>
      <c r="G71" s="1010"/>
      <c r="H71" s="1011"/>
      <c r="I71" s="972"/>
      <c r="J71" s="972"/>
      <c r="K71" s="972"/>
    </row>
    <row r="72" spans="1:16" s="814" customFormat="1" ht="15.75">
      <c r="A72" s="910"/>
      <c r="B72" s="1008"/>
      <c r="C72" s="1009"/>
      <c r="D72" s="1009"/>
      <c r="E72" s="1009"/>
      <c r="F72" s="1010"/>
      <c r="G72" s="1010"/>
      <c r="H72" s="1011"/>
      <c r="I72" s="972"/>
      <c r="J72" s="972"/>
      <c r="K72" s="972"/>
    </row>
    <row r="73" spans="1:16" s="814" customFormat="1" ht="15.75">
      <c r="A73" s="910"/>
      <c r="B73" s="1008"/>
      <c r="C73" s="1009"/>
      <c r="D73" s="1009"/>
      <c r="E73" s="1009"/>
      <c r="F73" s="1010"/>
      <c r="G73" s="1010"/>
      <c r="H73" s="1011"/>
      <c r="I73" s="972"/>
      <c r="J73" s="972"/>
      <c r="K73" s="972"/>
    </row>
    <row r="74" spans="1:16" ht="27.75" customHeight="1" thickBot="1">
      <c r="A74" s="1220" t="s">
        <v>931</v>
      </c>
      <c r="B74" s="1220"/>
      <c r="C74" s="1012"/>
      <c r="D74" s="1012"/>
      <c r="E74" s="1012"/>
      <c r="F74" s="1012"/>
      <c r="G74" s="1012"/>
      <c r="H74" s="1256" t="s">
        <v>932</v>
      </c>
      <c r="I74" s="1256"/>
      <c r="J74" s="906"/>
      <c r="K74" s="906"/>
    </row>
    <row r="75" spans="1:16" s="1001" customFormat="1" ht="23.25" customHeight="1" thickTop="1" thickBot="1">
      <c r="A75" s="1246" t="s">
        <v>3</v>
      </c>
      <c r="B75" s="1246" t="s">
        <v>892</v>
      </c>
      <c r="C75" s="1248" t="s">
        <v>893</v>
      </c>
      <c r="D75" s="1250" t="s">
        <v>894</v>
      </c>
      <c r="E75" s="1248" t="s">
        <v>895</v>
      </c>
      <c r="F75" s="1248" t="s">
        <v>896</v>
      </c>
      <c r="G75" s="1248" t="s">
        <v>897</v>
      </c>
      <c r="H75" s="1246" t="s">
        <v>683</v>
      </c>
      <c r="I75" s="1246" t="s">
        <v>5</v>
      </c>
      <c r="J75" s="967"/>
      <c r="K75" s="967"/>
    </row>
    <row r="76" spans="1:16" s="1001" customFormat="1" ht="23.25" customHeight="1" thickTop="1" thickBot="1">
      <c r="A76" s="1247"/>
      <c r="B76" s="1247"/>
      <c r="C76" s="1246"/>
      <c r="D76" s="1251"/>
      <c r="E76" s="1246"/>
      <c r="F76" s="1246"/>
      <c r="G76" s="1246"/>
      <c r="H76" s="1247"/>
      <c r="I76" s="1247"/>
      <c r="J76" s="967"/>
      <c r="K76" s="967"/>
    </row>
    <row r="77" spans="1:16" ht="12.75" customHeight="1" thickTop="1" thickBot="1">
      <c r="A77" s="1247"/>
      <c r="B77" s="1247"/>
      <c r="C77" s="1249"/>
      <c r="D77" s="1252"/>
      <c r="E77" s="1249"/>
      <c r="F77" s="1249"/>
      <c r="G77" s="1249"/>
      <c r="H77" s="1247"/>
      <c r="I77" s="1247"/>
      <c r="J77" s="967"/>
      <c r="K77" s="967"/>
    </row>
    <row r="78" spans="1:16" ht="41.25" customHeight="1" thickBot="1">
      <c r="A78" s="1257"/>
      <c r="B78" s="1257"/>
      <c r="C78" s="1006" t="s">
        <v>898</v>
      </c>
      <c r="D78" s="925" t="s">
        <v>899</v>
      </c>
      <c r="E78" s="1006" t="s">
        <v>900</v>
      </c>
      <c r="F78" s="1006" t="s">
        <v>901</v>
      </c>
      <c r="G78" s="1006" t="s">
        <v>902</v>
      </c>
      <c r="H78" s="1247"/>
      <c r="I78" s="1257"/>
      <c r="J78" s="967"/>
      <c r="K78" s="967"/>
    </row>
    <row r="79" spans="1:16" ht="20.100000000000001" customHeight="1">
      <c r="A79" s="1243" t="s">
        <v>24</v>
      </c>
      <c r="B79" s="969" t="s">
        <v>688</v>
      </c>
      <c r="C79" s="970">
        <v>0</v>
      </c>
      <c r="D79" s="970">
        <v>0</v>
      </c>
      <c r="E79" s="970">
        <v>0</v>
      </c>
      <c r="F79" s="970">
        <f>(C79+D79-E79)*0%</f>
        <v>0</v>
      </c>
      <c r="G79" s="970">
        <f>SUM(C79+D79-E79-F79)</f>
        <v>0</v>
      </c>
      <c r="H79" s="971" t="s">
        <v>903</v>
      </c>
      <c r="I79" s="1253" t="s">
        <v>25</v>
      </c>
      <c r="J79" s="972"/>
      <c r="K79" s="972"/>
    </row>
    <row r="80" spans="1:16" ht="20.100000000000001" customHeight="1">
      <c r="A80" s="1251"/>
      <c r="B80" s="921" t="s">
        <v>904</v>
      </c>
      <c r="C80" s="973">
        <v>0</v>
      </c>
      <c r="D80" s="973">
        <v>0</v>
      </c>
      <c r="E80" s="973">
        <v>0</v>
      </c>
      <c r="F80" s="973">
        <f>(C80+D80-E80)*4%</f>
        <v>0</v>
      </c>
      <c r="G80" s="973">
        <f t="shared" ref="G80:G85" si="12">SUM(C80+D80-E80-F80)</f>
        <v>0</v>
      </c>
      <c r="H80" s="974" t="s">
        <v>905</v>
      </c>
      <c r="I80" s="1254"/>
      <c r="J80" s="972"/>
      <c r="K80" s="972"/>
    </row>
    <row r="81" spans="1:11" ht="20.100000000000001" customHeight="1">
      <c r="A81" s="1251"/>
      <c r="B81" s="921" t="s">
        <v>906</v>
      </c>
      <c r="C81" s="973">
        <v>0</v>
      </c>
      <c r="D81" s="973">
        <v>0</v>
      </c>
      <c r="E81" s="973">
        <v>0</v>
      </c>
      <c r="F81" s="973">
        <f>(C81+D81-E81)*10%</f>
        <v>0</v>
      </c>
      <c r="G81" s="973">
        <f t="shared" si="12"/>
        <v>0</v>
      </c>
      <c r="H81" s="974" t="s">
        <v>907</v>
      </c>
      <c r="I81" s="1254"/>
      <c r="J81" s="972"/>
      <c r="K81" s="972"/>
    </row>
    <row r="82" spans="1:11" ht="20.100000000000001" customHeight="1">
      <c r="A82" s="1251"/>
      <c r="B82" s="921" t="s">
        <v>908</v>
      </c>
      <c r="C82" s="973">
        <v>0</v>
      </c>
      <c r="D82" s="973">
        <v>0</v>
      </c>
      <c r="E82" s="973">
        <v>0</v>
      </c>
      <c r="F82" s="973">
        <f>(C82+D82-E82)*10%</f>
        <v>0</v>
      </c>
      <c r="G82" s="973">
        <f t="shared" si="12"/>
        <v>0</v>
      </c>
      <c r="H82" s="975" t="s">
        <v>909</v>
      </c>
      <c r="I82" s="1254"/>
      <c r="J82" s="972"/>
      <c r="K82" s="972"/>
    </row>
    <row r="83" spans="1:11" ht="20.100000000000001" customHeight="1">
      <c r="A83" s="1251"/>
      <c r="B83" s="921" t="s">
        <v>696</v>
      </c>
      <c r="C83" s="973">
        <v>0</v>
      </c>
      <c r="D83" s="973">
        <v>0</v>
      </c>
      <c r="E83" s="973">
        <v>0</v>
      </c>
      <c r="F83" s="973">
        <f>(C83+D83-E83)*20%</f>
        <v>0</v>
      </c>
      <c r="G83" s="973">
        <f t="shared" si="12"/>
        <v>0</v>
      </c>
      <c r="H83" s="974" t="s">
        <v>910</v>
      </c>
      <c r="I83" s="1254"/>
      <c r="J83" s="972"/>
      <c r="K83" s="972"/>
    </row>
    <row r="84" spans="1:11" ht="20.100000000000001" customHeight="1">
      <c r="A84" s="1251"/>
      <c r="B84" s="921" t="s">
        <v>698</v>
      </c>
      <c r="C84" s="973">
        <v>5000</v>
      </c>
      <c r="D84" s="973">
        <v>0</v>
      </c>
      <c r="E84" s="973">
        <v>0</v>
      </c>
      <c r="F84" s="973">
        <f>(C84+D84-E84)*10%</f>
        <v>500</v>
      </c>
      <c r="G84" s="973">
        <f t="shared" si="12"/>
        <v>4500</v>
      </c>
      <c r="H84" s="974" t="s">
        <v>911</v>
      </c>
      <c r="I84" s="1254"/>
      <c r="J84" s="972"/>
      <c r="K84" s="972"/>
    </row>
    <row r="85" spans="1:11" ht="20.100000000000001" customHeight="1" thickBot="1">
      <c r="A85" s="1251"/>
      <c r="B85" s="931" t="s">
        <v>452</v>
      </c>
      <c r="C85" s="976">
        <v>8000</v>
      </c>
      <c r="D85" s="976">
        <v>0</v>
      </c>
      <c r="E85" s="976">
        <v>0</v>
      </c>
      <c r="F85" s="973">
        <f>(C85+D85-E85)*20%</f>
        <v>1600</v>
      </c>
      <c r="G85" s="976">
        <f t="shared" si="12"/>
        <v>6400</v>
      </c>
      <c r="H85" s="977" t="s">
        <v>912</v>
      </c>
      <c r="I85" s="1254"/>
      <c r="J85" s="972"/>
      <c r="K85" s="972"/>
    </row>
    <row r="86" spans="1:11" ht="20.100000000000001" customHeight="1" thickBot="1">
      <c r="A86" s="1252"/>
      <c r="B86" s="978" t="s">
        <v>4</v>
      </c>
      <c r="C86" s="979">
        <f>SUM(C79:C85)</f>
        <v>13000</v>
      </c>
      <c r="D86" s="979">
        <f t="shared" ref="D86:G86" si="13">SUM(D79:D85)</f>
        <v>0</v>
      </c>
      <c r="E86" s="979">
        <f t="shared" si="13"/>
        <v>0</v>
      </c>
      <c r="F86" s="979">
        <f t="shared" si="13"/>
        <v>2100</v>
      </c>
      <c r="G86" s="979">
        <f t="shared" si="13"/>
        <v>10900</v>
      </c>
      <c r="H86" s="980" t="s">
        <v>8</v>
      </c>
      <c r="I86" s="1255"/>
      <c r="J86" s="972"/>
      <c r="K86" s="972"/>
    </row>
    <row r="87" spans="1:11" ht="20.100000000000001" customHeight="1">
      <c r="A87" s="1243" t="s">
        <v>26</v>
      </c>
      <c r="B87" s="969" t="s">
        <v>688</v>
      </c>
      <c r="C87" s="970">
        <v>0</v>
      </c>
      <c r="D87" s="970">
        <v>0</v>
      </c>
      <c r="E87" s="970">
        <v>0</v>
      </c>
      <c r="F87" s="970">
        <f>(C87+D87-E87)*0%</f>
        <v>0</v>
      </c>
      <c r="G87" s="970">
        <f>SUM(C87+D87-E87-F87)</f>
        <v>0</v>
      </c>
      <c r="H87" s="971" t="s">
        <v>903</v>
      </c>
      <c r="I87" s="1253" t="s">
        <v>27</v>
      </c>
      <c r="J87" s="972"/>
      <c r="K87" s="972"/>
    </row>
    <row r="88" spans="1:11" ht="20.100000000000001" customHeight="1">
      <c r="A88" s="1251"/>
      <c r="B88" s="921" t="s">
        <v>904</v>
      </c>
      <c r="C88" s="973">
        <v>200000</v>
      </c>
      <c r="D88" s="973">
        <v>0</v>
      </c>
      <c r="E88" s="973">
        <v>0</v>
      </c>
      <c r="F88" s="973">
        <f>(C88+D88-E88)*4%</f>
        <v>8000</v>
      </c>
      <c r="G88" s="973">
        <f t="shared" ref="G88:G93" si="14">SUM(C88+D88-E88-F88)</f>
        <v>192000</v>
      </c>
      <c r="H88" s="974" t="s">
        <v>905</v>
      </c>
      <c r="I88" s="1254"/>
      <c r="J88" s="972"/>
      <c r="K88" s="972"/>
    </row>
    <row r="89" spans="1:11" ht="20.100000000000001" customHeight="1">
      <c r="A89" s="1251"/>
      <c r="B89" s="921" t="s">
        <v>906</v>
      </c>
      <c r="C89" s="973">
        <v>100</v>
      </c>
      <c r="D89" s="973">
        <v>0</v>
      </c>
      <c r="E89" s="973">
        <v>0</v>
      </c>
      <c r="F89" s="973">
        <f>(C89+D89-E89)*10%</f>
        <v>10</v>
      </c>
      <c r="G89" s="973">
        <f t="shared" si="14"/>
        <v>90</v>
      </c>
      <c r="H89" s="974" t="s">
        <v>907</v>
      </c>
      <c r="I89" s="1254"/>
      <c r="J89" s="972"/>
      <c r="K89" s="972"/>
    </row>
    <row r="90" spans="1:11" ht="20.100000000000001" customHeight="1">
      <c r="A90" s="1251"/>
      <c r="B90" s="921" t="s">
        <v>908</v>
      </c>
      <c r="C90" s="973">
        <v>0</v>
      </c>
      <c r="D90" s="973">
        <v>0</v>
      </c>
      <c r="E90" s="973">
        <v>0</v>
      </c>
      <c r="F90" s="973">
        <f>(C90+D90-E90)*10%</f>
        <v>0</v>
      </c>
      <c r="G90" s="973">
        <f t="shared" si="14"/>
        <v>0</v>
      </c>
      <c r="H90" s="975" t="s">
        <v>909</v>
      </c>
      <c r="I90" s="1254"/>
      <c r="J90" s="972"/>
      <c r="K90" s="972"/>
    </row>
    <row r="91" spans="1:11" ht="20.100000000000001" customHeight="1">
      <c r="A91" s="1251"/>
      <c r="B91" s="921" t="s">
        <v>696</v>
      </c>
      <c r="C91" s="973">
        <v>100</v>
      </c>
      <c r="D91" s="973">
        <v>0</v>
      </c>
      <c r="E91" s="973">
        <v>0</v>
      </c>
      <c r="F91" s="973">
        <f>(C91+D91-E91)*20%</f>
        <v>20</v>
      </c>
      <c r="G91" s="973">
        <f t="shared" si="14"/>
        <v>80</v>
      </c>
      <c r="H91" s="974" t="s">
        <v>910</v>
      </c>
      <c r="I91" s="1254"/>
      <c r="J91" s="972"/>
      <c r="K91" s="972"/>
    </row>
    <row r="92" spans="1:11" ht="20.100000000000001" customHeight="1">
      <c r="A92" s="1251"/>
      <c r="B92" s="921" t="s">
        <v>698</v>
      </c>
      <c r="C92" s="973">
        <v>12000</v>
      </c>
      <c r="D92" s="973">
        <v>0</v>
      </c>
      <c r="E92" s="973">
        <v>500</v>
      </c>
      <c r="F92" s="973">
        <f>(C92+D92-E92)*10%</f>
        <v>1150</v>
      </c>
      <c r="G92" s="973">
        <f t="shared" si="14"/>
        <v>10350</v>
      </c>
      <c r="H92" s="974" t="s">
        <v>911</v>
      </c>
      <c r="I92" s="1254"/>
      <c r="J92" s="972"/>
      <c r="K92" s="972"/>
    </row>
    <row r="93" spans="1:11" ht="20.100000000000001" customHeight="1" thickBot="1">
      <c r="A93" s="1251"/>
      <c r="B93" s="931" t="s">
        <v>452</v>
      </c>
      <c r="C93" s="976">
        <v>0</v>
      </c>
      <c r="D93" s="976">
        <v>0</v>
      </c>
      <c r="E93" s="976">
        <v>0</v>
      </c>
      <c r="F93" s="973">
        <f>(C93+D93-E93)*20%</f>
        <v>0</v>
      </c>
      <c r="G93" s="976">
        <f t="shared" si="14"/>
        <v>0</v>
      </c>
      <c r="H93" s="977" t="s">
        <v>912</v>
      </c>
      <c r="I93" s="1254"/>
      <c r="J93" s="972"/>
      <c r="K93" s="972"/>
    </row>
    <row r="94" spans="1:11" ht="20.100000000000001" customHeight="1" thickBot="1">
      <c r="A94" s="1252"/>
      <c r="B94" s="978" t="s">
        <v>4</v>
      </c>
      <c r="C94" s="979">
        <f>SUM(C87:C93)</f>
        <v>212200</v>
      </c>
      <c r="D94" s="979">
        <f t="shared" ref="D94:G94" si="15">SUM(D87:D93)</f>
        <v>0</v>
      </c>
      <c r="E94" s="979">
        <f t="shared" si="15"/>
        <v>500</v>
      </c>
      <c r="F94" s="979">
        <f t="shared" si="15"/>
        <v>9180</v>
      </c>
      <c r="G94" s="979">
        <f t="shared" si="15"/>
        <v>202520</v>
      </c>
      <c r="H94" s="980" t="s">
        <v>8</v>
      </c>
      <c r="I94" s="1255"/>
      <c r="J94" s="972"/>
      <c r="K94" s="972"/>
    </row>
    <row r="95" spans="1:11" ht="20.100000000000001" customHeight="1">
      <c r="A95" s="1243" t="s">
        <v>28</v>
      </c>
      <c r="B95" s="969" t="s">
        <v>688</v>
      </c>
      <c r="C95" s="970">
        <v>0</v>
      </c>
      <c r="D95" s="970">
        <v>0</v>
      </c>
      <c r="E95" s="970">
        <v>0</v>
      </c>
      <c r="F95" s="970">
        <f>(C95+D95-E95)*0%</f>
        <v>0</v>
      </c>
      <c r="G95" s="970">
        <f>SUM(C95+D95-E95-F95)</f>
        <v>0</v>
      </c>
      <c r="H95" s="971" t="s">
        <v>903</v>
      </c>
      <c r="I95" s="1253" t="s">
        <v>288</v>
      </c>
      <c r="J95" s="972"/>
      <c r="K95" s="972"/>
    </row>
    <row r="96" spans="1:11" ht="20.100000000000001" customHeight="1">
      <c r="A96" s="1251"/>
      <c r="B96" s="921" t="s">
        <v>904</v>
      </c>
      <c r="C96" s="973">
        <v>0</v>
      </c>
      <c r="D96" s="973">
        <v>0</v>
      </c>
      <c r="E96" s="973">
        <v>0</v>
      </c>
      <c r="F96" s="973">
        <f>(C96+D96-E96)*4%</f>
        <v>0</v>
      </c>
      <c r="G96" s="973">
        <f t="shared" ref="G96:G100" si="16">SUM(C96+D96-E96-F96)</f>
        <v>0</v>
      </c>
      <c r="H96" s="974" t="s">
        <v>905</v>
      </c>
      <c r="I96" s="1254"/>
      <c r="J96" s="972"/>
      <c r="K96" s="972"/>
    </row>
    <row r="97" spans="1:11" ht="20.100000000000001" customHeight="1">
      <c r="A97" s="1251"/>
      <c r="B97" s="921" t="s">
        <v>906</v>
      </c>
      <c r="C97" s="973">
        <v>32000</v>
      </c>
      <c r="D97" s="973">
        <v>0</v>
      </c>
      <c r="E97" s="973">
        <v>0</v>
      </c>
      <c r="F97" s="973">
        <f>(C97+D97-E97)*10%</f>
        <v>3200</v>
      </c>
      <c r="G97" s="973">
        <f>SUM(C97+D97-E97-F97)</f>
        <v>28800</v>
      </c>
      <c r="H97" s="974" t="s">
        <v>907</v>
      </c>
      <c r="I97" s="1254"/>
      <c r="J97" s="972"/>
      <c r="K97" s="972"/>
    </row>
    <row r="98" spans="1:11" ht="20.100000000000001" customHeight="1">
      <c r="A98" s="1251"/>
      <c r="B98" s="921" t="s">
        <v>908</v>
      </c>
      <c r="C98" s="973">
        <v>0</v>
      </c>
      <c r="D98" s="973">
        <v>0</v>
      </c>
      <c r="E98" s="973">
        <v>0</v>
      </c>
      <c r="F98" s="973">
        <f>(C98+D98-E98)*10%</f>
        <v>0</v>
      </c>
      <c r="G98" s="973">
        <f t="shared" si="16"/>
        <v>0</v>
      </c>
      <c r="H98" s="975" t="s">
        <v>909</v>
      </c>
      <c r="I98" s="1254"/>
      <c r="J98" s="972"/>
      <c r="K98" s="972"/>
    </row>
    <row r="99" spans="1:11" ht="20.100000000000001" customHeight="1">
      <c r="A99" s="1251"/>
      <c r="B99" s="921" t="s">
        <v>696</v>
      </c>
      <c r="C99" s="973">
        <v>0</v>
      </c>
      <c r="D99" s="973">
        <v>0</v>
      </c>
      <c r="E99" s="973">
        <v>0</v>
      </c>
      <c r="F99" s="973">
        <f>(C99+D99-E99)*20%</f>
        <v>0</v>
      </c>
      <c r="G99" s="973">
        <f>SUM(C99+D99-E99-F99)</f>
        <v>0</v>
      </c>
      <c r="H99" s="974" t="s">
        <v>910</v>
      </c>
      <c r="I99" s="1254"/>
      <c r="J99" s="972"/>
      <c r="K99" s="972"/>
    </row>
    <row r="100" spans="1:11" ht="20.100000000000001" customHeight="1">
      <c r="A100" s="1251"/>
      <c r="B100" s="921" t="s">
        <v>698</v>
      </c>
      <c r="C100" s="973">
        <v>11000</v>
      </c>
      <c r="D100" s="973">
        <v>0</v>
      </c>
      <c r="E100" s="973">
        <v>0</v>
      </c>
      <c r="F100" s="973">
        <f>(C100+D100-E100)*10%</f>
        <v>1100</v>
      </c>
      <c r="G100" s="973">
        <f t="shared" si="16"/>
        <v>9900</v>
      </c>
      <c r="H100" s="974" t="s">
        <v>911</v>
      </c>
      <c r="I100" s="1254"/>
      <c r="J100" s="972"/>
      <c r="K100" s="972"/>
    </row>
    <row r="101" spans="1:11" ht="20.100000000000001" customHeight="1" thickBot="1">
      <c r="A101" s="1251"/>
      <c r="B101" s="931" t="s">
        <v>452</v>
      </c>
      <c r="C101" s="976">
        <v>0</v>
      </c>
      <c r="D101" s="973">
        <v>0</v>
      </c>
      <c r="E101" s="973">
        <v>0</v>
      </c>
      <c r="F101" s="973">
        <f>(C101+D101-E101)*20%</f>
        <v>0</v>
      </c>
      <c r="G101" s="976">
        <f>SUM(C101+D101-E101-F101)</f>
        <v>0</v>
      </c>
      <c r="H101" s="977" t="s">
        <v>912</v>
      </c>
      <c r="I101" s="1254"/>
      <c r="J101" s="972"/>
      <c r="K101" s="972"/>
    </row>
    <row r="102" spans="1:11" ht="20.100000000000001" customHeight="1" thickBot="1">
      <c r="A102" s="1252"/>
      <c r="B102" s="978" t="s">
        <v>4</v>
      </c>
      <c r="C102" s="979">
        <f>SUM(C95:C101)</f>
        <v>43000</v>
      </c>
      <c r="D102" s="979">
        <f t="shared" ref="D102:G102" si="17">SUM(D95:D101)</f>
        <v>0</v>
      </c>
      <c r="E102" s="979">
        <f t="shared" si="17"/>
        <v>0</v>
      </c>
      <c r="F102" s="979">
        <f t="shared" si="17"/>
        <v>4300</v>
      </c>
      <c r="G102" s="979">
        <f t="shared" si="17"/>
        <v>38700</v>
      </c>
      <c r="H102" s="980" t="s">
        <v>8</v>
      </c>
      <c r="I102" s="1255"/>
      <c r="J102" s="972"/>
      <c r="K102" s="972"/>
    </row>
    <row r="103" spans="1:11" ht="20.100000000000001" customHeight="1">
      <c r="A103" s="910"/>
      <c r="B103" s="1008"/>
      <c r="C103" s="1013"/>
      <c r="D103" s="1013"/>
      <c r="E103" s="1013"/>
      <c r="F103" s="1013"/>
      <c r="G103" s="1013"/>
      <c r="H103" s="1004"/>
      <c r="I103" s="972"/>
      <c r="J103" s="972"/>
      <c r="K103" s="972"/>
    </row>
    <row r="104" spans="1:11" ht="24" customHeight="1" thickBot="1">
      <c r="A104" s="1258" t="s">
        <v>931</v>
      </c>
      <c r="B104" s="1258"/>
      <c r="C104" s="1014"/>
      <c r="D104" s="1015"/>
      <c r="E104" s="1015"/>
      <c r="F104" s="1015"/>
      <c r="G104" s="1015"/>
      <c r="H104" s="1259" t="s">
        <v>957</v>
      </c>
      <c r="I104" s="1259"/>
      <c r="J104" s="906"/>
      <c r="K104" s="906"/>
    </row>
    <row r="105" spans="1:11" ht="24.75" customHeight="1" thickTop="1" thickBot="1">
      <c r="A105" s="1246" t="s">
        <v>3</v>
      </c>
      <c r="B105" s="1246" t="s">
        <v>892</v>
      </c>
      <c r="C105" s="1248" t="s">
        <v>893</v>
      </c>
      <c r="D105" s="1250" t="s">
        <v>894</v>
      </c>
      <c r="E105" s="1248" t="s">
        <v>895</v>
      </c>
      <c r="F105" s="1248" t="s">
        <v>896</v>
      </c>
      <c r="G105" s="1248" t="s">
        <v>897</v>
      </c>
      <c r="H105" s="1246" t="s">
        <v>683</v>
      </c>
      <c r="I105" s="1246" t="s">
        <v>5</v>
      </c>
      <c r="J105" s="967"/>
      <c r="K105" s="967"/>
    </row>
    <row r="106" spans="1:11" ht="9" customHeight="1" thickTop="1" thickBot="1">
      <c r="A106" s="1247"/>
      <c r="B106" s="1247"/>
      <c r="C106" s="1246"/>
      <c r="D106" s="1251"/>
      <c r="E106" s="1246"/>
      <c r="F106" s="1246"/>
      <c r="G106" s="1246"/>
      <c r="H106" s="1247"/>
      <c r="I106" s="1247"/>
      <c r="J106" s="967"/>
      <c r="K106" s="967"/>
    </row>
    <row r="107" spans="1:11" ht="15.75" customHeight="1" thickTop="1" thickBot="1">
      <c r="A107" s="1247"/>
      <c r="B107" s="1247"/>
      <c r="C107" s="1249"/>
      <c r="D107" s="1252"/>
      <c r="E107" s="1249"/>
      <c r="F107" s="1249"/>
      <c r="G107" s="1249"/>
      <c r="H107" s="1247"/>
      <c r="I107" s="1247"/>
      <c r="J107" s="967"/>
      <c r="K107" s="967"/>
    </row>
    <row r="108" spans="1:11" ht="41.25" customHeight="1" thickBot="1">
      <c r="A108" s="1257"/>
      <c r="B108" s="1257"/>
      <c r="C108" s="1006" t="s">
        <v>898</v>
      </c>
      <c r="D108" s="925" t="s">
        <v>899</v>
      </c>
      <c r="E108" s="1006" t="s">
        <v>900</v>
      </c>
      <c r="F108" s="968" t="s">
        <v>901</v>
      </c>
      <c r="G108" s="968" t="s">
        <v>902</v>
      </c>
      <c r="H108" s="1247"/>
      <c r="I108" s="1257"/>
      <c r="J108" s="967"/>
      <c r="K108" s="967"/>
    </row>
    <row r="109" spans="1:11" ht="20.100000000000001" customHeight="1">
      <c r="A109" s="1243" t="s">
        <v>289</v>
      </c>
      <c r="B109" s="969" t="s">
        <v>688</v>
      </c>
      <c r="C109" s="970">
        <v>0</v>
      </c>
      <c r="D109" s="970">
        <v>0</v>
      </c>
      <c r="E109" s="970">
        <v>0</v>
      </c>
      <c r="F109" s="970">
        <f>(C109+D109-E109)*0%</f>
        <v>0</v>
      </c>
      <c r="G109" s="970">
        <f>SUM(C109+D109-E109-F109)</f>
        <v>0</v>
      </c>
      <c r="H109" s="971" t="s">
        <v>903</v>
      </c>
      <c r="I109" s="1253" t="s">
        <v>31</v>
      </c>
      <c r="J109" s="972"/>
      <c r="K109" s="972"/>
    </row>
    <row r="110" spans="1:11" ht="20.100000000000001" customHeight="1">
      <c r="A110" s="1251"/>
      <c r="B110" s="921" t="s">
        <v>904</v>
      </c>
      <c r="C110" s="973">
        <v>0</v>
      </c>
      <c r="D110" s="973">
        <v>0</v>
      </c>
      <c r="E110" s="973">
        <v>0</v>
      </c>
      <c r="F110" s="973">
        <f>(C110+D110-E110)*4%</f>
        <v>0</v>
      </c>
      <c r="G110" s="973">
        <f t="shared" ref="G110:G116" si="18">SUM(C110+D110-E110-F110)</f>
        <v>0</v>
      </c>
      <c r="H110" s="974" t="s">
        <v>905</v>
      </c>
      <c r="I110" s="1254"/>
      <c r="J110" s="972"/>
      <c r="K110" s="972"/>
    </row>
    <row r="111" spans="1:11" ht="20.100000000000001" customHeight="1">
      <c r="A111" s="1251"/>
      <c r="B111" s="921" t="s">
        <v>906</v>
      </c>
      <c r="C111" s="973">
        <v>0</v>
      </c>
      <c r="D111" s="973">
        <v>0</v>
      </c>
      <c r="E111" s="973">
        <v>0</v>
      </c>
      <c r="F111" s="973">
        <f>(C111+D111-E111)*10%</f>
        <v>0</v>
      </c>
      <c r="G111" s="973">
        <f t="shared" si="18"/>
        <v>0</v>
      </c>
      <c r="H111" s="974" t="s">
        <v>907</v>
      </c>
      <c r="I111" s="1254"/>
      <c r="J111" s="972"/>
      <c r="K111" s="972"/>
    </row>
    <row r="112" spans="1:11" ht="20.100000000000001" customHeight="1">
      <c r="A112" s="1251"/>
      <c r="B112" s="921" t="s">
        <v>908</v>
      </c>
      <c r="C112" s="973">
        <v>0</v>
      </c>
      <c r="D112" s="973">
        <v>0</v>
      </c>
      <c r="E112" s="973">
        <v>0</v>
      </c>
      <c r="F112" s="973">
        <f>(C112+D112-E112)*10%</f>
        <v>0</v>
      </c>
      <c r="G112" s="973">
        <f t="shared" si="18"/>
        <v>0</v>
      </c>
      <c r="H112" s="975" t="s">
        <v>909</v>
      </c>
      <c r="I112" s="1254"/>
      <c r="J112" s="972"/>
      <c r="K112" s="972"/>
    </row>
    <row r="113" spans="1:11" ht="20.100000000000001" customHeight="1">
      <c r="A113" s="1251"/>
      <c r="B113" s="921" t="s">
        <v>696</v>
      </c>
      <c r="C113" s="973">
        <v>0</v>
      </c>
      <c r="D113" s="973">
        <v>0</v>
      </c>
      <c r="E113" s="973">
        <v>0</v>
      </c>
      <c r="F113" s="973">
        <f>(C113+D113-E113)*20%</f>
        <v>0</v>
      </c>
      <c r="G113" s="973">
        <f t="shared" si="18"/>
        <v>0</v>
      </c>
      <c r="H113" s="974" t="s">
        <v>910</v>
      </c>
      <c r="I113" s="1254"/>
      <c r="J113" s="972"/>
      <c r="K113" s="972"/>
    </row>
    <row r="114" spans="1:11" ht="20.100000000000001" customHeight="1">
      <c r="A114" s="1251"/>
      <c r="B114" s="921" t="s">
        <v>698</v>
      </c>
      <c r="C114" s="973">
        <v>9600</v>
      </c>
      <c r="D114" s="973">
        <v>15000</v>
      </c>
      <c r="E114" s="973">
        <v>0</v>
      </c>
      <c r="F114" s="973">
        <f>(C114+D114-E114)*10%</f>
        <v>2460</v>
      </c>
      <c r="G114" s="973">
        <f t="shared" si="18"/>
        <v>22140</v>
      </c>
      <c r="H114" s="974" t="s">
        <v>911</v>
      </c>
      <c r="I114" s="1254"/>
      <c r="J114" s="972"/>
      <c r="K114" s="972"/>
    </row>
    <row r="115" spans="1:11" ht="20.100000000000001" customHeight="1" thickBot="1">
      <c r="A115" s="1251"/>
      <c r="B115" s="931" t="s">
        <v>452</v>
      </c>
      <c r="C115" s="976">
        <v>0</v>
      </c>
      <c r="D115" s="973">
        <v>0</v>
      </c>
      <c r="E115" s="973">
        <v>0</v>
      </c>
      <c r="F115" s="973">
        <f>(C115+D115-E115)*20%</f>
        <v>0</v>
      </c>
      <c r="G115" s="976">
        <f t="shared" si="18"/>
        <v>0</v>
      </c>
      <c r="H115" s="977" t="s">
        <v>912</v>
      </c>
      <c r="I115" s="1254"/>
      <c r="J115" s="972"/>
      <c r="K115" s="972"/>
    </row>
    <row r="116" spans="1:11" ht="15.75" customHeight="1" thickBot="1">
      <c r="A116" s="1252"/>
      <c r="B116" s="978" t="s">
        <v>4</v>
      </c>
      <c r="C116" s="979">
        <f>SUM(C109:C115)</f>
        <v>9600</v>
      </c>
      <c r="D116" s="979">
        <f>SUM(D109:D115)</f>
        <v>15000</v>
      </c>
      <c r="E116" s="979">
        <f>SUM(E109:E115)</f>
        <v>0</v>
      </c>
      <c r="F116" s="979">
        <f>SUM(F109:F115)</f>
        <v>2460</v>
      </c>
      <c r="G116" s="979">
        <f t="shared" si="18"/>
        <v>22140</v>
      </c>
      <c r="H116" s="980" t="s">
        <v>8</v>
      </c>
      <c r="I116" s="1255"/>
      <c r="J116" s="972"/>
      <c r="K116" s="972"/>
    </row>
    <row r="117" spans="1:11" ht="20.100000000000001" customHeight="1">
      <c r="A117" s="1243" t="s">
        <v>32</v>
      </c>
      <c r="B117" s="969" t="s">
        <v>688</v>
      </c>
      <c r="C117" s="970" t="s">
        <v>955</v>
      </c>
      <c r="D117" s="970" t="s">
        <v>955</v>
      </c>
      <c r="E117" s="970" t="s">
        <v>955</v>
      </c>
      <c r="F117" s="970" t="s">
        <v>955</v>
      </c>
      <c r="G117" s="970" t="s">
        <v>955</v>
      </c>
      <c r="H117" s="971" t="s">
        <v>903</v>
      </c>
      <c r="I117" s="1253" t="s">
        <v>179</v>
      </c>
      <c r="J117" s="972"/>
      <c r="K117" s="972"/>
    </row>
    <row r="118" spans="1:11" ht="20.100000000000001" customHeight="1">
      <c r="A118" s="1251"/>
      <c r="B118" s="921" t="s">
        <v>904</v>
      </c>
      <c r="C118" s="973" t="s">
        <v>955</v>
      </c>
      <c r="D118" s="973" t="s">
        <v>955</v>
      </c>
      <c r="E118" s="973" t="s">
        <v>955</v>
      </c>
      <c r="F118" s="973" t="s">
        <v>955</v>
      </c>
      <c r="G118" s="973" t="s">
        <v>955</v>
      </c>
      <c r="H118" s="974" t="s">
        <v>905</v>
      </c>
      <c r="I118" s="1254"/>
      <c r="J118" s="972"/>
      <c r="K118" s="972"/>
    </row>
    <row r="119" spans="1:11" ht="20.100000000000001" customHeight="1">
      <c r="A119" s="1251"/>
      <c r="B119" s="921" t="s">
        <v>906</v>
      </c>
      <c r="C119" s="973" t="s">
        <v>955</v>
      </c>
      <c r="D119" s="973" t="s">
        <v>955</v>
      </c>
      <c r="E119" s="973" t="s">
        <v>955</v>
      </c>
      <c r="F119" s="973" t="s">
        <v>955</v>
      </c>
      <c r="G119" s="973" t="s">
        <v>955</v>
      </c>
      <c r="H119" s="974" t="s">
        <v>907</v>
      </c>
      <c r="I119" s="1254"/>
      <c r="J119" s="972"/>
      <c r="K119" s="972"/>
    </row>
    <row r="120" spans="1:11" ht="20.100000000000001" customHeight="1">
      <c r="A120" s="1251"/>
      <c r="B120" s="921" t="s">
        <v>908</v>
      </c>
      <c r="C120" s="973" t="s">
        <v>955</v>
      </c>
      <c r="D120" s="973" t="s">
        <v>955</v>
      </c>
      <c r="E120" s="973" t="s">
        <v>955</v>
      </c>
      <c r="F120" s="973" t="s">
        <v>955</v>
      </c>
      <c r="G120" s="973" t="s">
        <v>955</v>
      </c>
      <c r="H120" s="975" t="s">
        <v>909</v>
      </c>
      <c r="I120" s="1254"/>
      <c r="J120" s="972"/>
      <c r="K120" s="972"/>
    </row>
    <row r="121" spans="1:11" ht="20.100000000000001" customHeight="1">
      <c r="A121" s="1251"/>
      <c r="B121" s="921" t="s">
        <v>696</v>
      </c>
      <c r="C121" s="973" t="s">
        <v>955</v>
      </c>
      <c r="D121" s="973" t="s">
        <v>955</v>
      </c>
      <c r="E121" s="973" t="s">
        <v>955</v>
      </c>
      <c r="F121" s="973" t="s">
        <v>955</v>
      </c>
      <c r="G121" s="973" t="s">
        <v>955</v>
      </c>
      <c r="H121" s="974" t="s">
        <v>910</v>
      </c>
      <c r="I121" s="1254"/>
      <c r="J121" s="972"/>
      <c r="K121" s="972"/>
    </row>
    <row r="122" spans="1:11" ht="20.100000000000001" customHeight="1">
      <c r="A122" s="1251"/>
      <c r="B122" s="921" t="s">
        <v>698</v>
      </c>
      <c r="C122" s="973" t="s">
        <v>955</v>
      </c>
      <c r="D122" s="973" t="s">
        <v>955</v>
      </c>
      <c r="E122" s="973" t="s">
        <v>955</v>
      </c>
      <c r="F122" s="973" t="s">
        <v>955</v>
      </c>
      <c r="G122" s="973" t="s">
        <v>955</v>
      </c>
      <c r="H122" s="974" t="s">
        <v>911</v>
      </c>
      <c r="I122" s="1254"/>
      <c r="J122" s="972"/>
      <c r="K122" s="972"/>
    </row>
    <row r="123" spans="1:11" ht="20.100000000000001" customHeight="1" thickBot="1">
      <c r="A123" s="1251"/>
      <c r="B123" s="931" t="s">
        <v>452</v>
      </c>
      <c r="C123" s="976" t="s">
        <v>955</v>
      </c>
      <c r="D123" s="973" t="s">
        <v>955</v>
      </c>
      <c r="E123" s="973" t="s">
        <v>955</v>
      </c>
      <c r="F123" s="973" t="s">
        <v>955</v>
      </c>
      <c r="G123" s="976" t="s">
        <v>955</v>
      </c>
      <c r="H123" s="977" t="s">
        <v>912</v>
      </c>
      <c r="I123" s="1254"/>
      <c r="J123" s="972"/>
      <c r="K123" s="972"/>
    </row>
    <row r="124" spans="1:11" ht="15" customHeight="1" thickBot="1">
      <c r="A124" s="1252"/>
      <c r="B124" s="978" t="s">
        <v>4</v>
      </c>
      <c r="C124" s="979" t="s">
        <v>955</v>
      </c>
      <c r="D124" s="979" t="s">
        <v>955</v>
      </c>
      <c r="E124" s="979" t="s">
        <v>955</v>
      </c>
      <c r="F124" s="979" t="s">
        <v>955</v>
      </c>
      <c r="G124" s="979" t="s">
        <v>955</v>
      </c>
      <c r="H124" s="980" t="s">
        <v>8</v>
      </c>
      <c r="I124" s="1255"/>
      <c r="J124" s="972"/>
      <c r="K124" s="972"/>
    </row>
    <row r="125" spans="1:11" ht="20.100000000000001" customHeight="1">
      <c r="A125" s="1243" t="s">
        <v>34</v>
      </c>
      <c r="B125" s="969" t="s">
        <v>688</v>
      </c>
      <c r="C125" s="970">
        <v>0</v>
      </c>
      <c r="D125" s="970">
        <v>0</v>
      </c>
      <c r="E125" s="970">
        <v>0</v>
      </c>
      <c r="F125" s="970">
        <f>(C125+D125-E125)*0%</f>
        <v>0</v>
      </c>
      <c r="G125" s="970">
        <f>SUM(C125+D125-E125-F125)</f>
        <v>0</v>
      </c>
      <c r="H125" s="971" t="s">
        <v>903</v>
      </c>
      <c r="I125" s="1253" t="s">
        <v>35</v>
      </c>
      <c r="J125" s="972"/>
      <c r="K125" s="972"/>
    </row>
    <row r="126" spans="1:11" ht="20.100000000000001" customHeight="1">
      <c r="A126" s="1251"/>
      <c r="B126" s="921" t="s">
        <v>904</v>
      </c>
      <c r="C126" s="973">
        <v>0</v>
      </c>
      <c r="D126" s="973">
        <v>0</v>
      </c>
      <c r="E126" s="973">
        <v>0</v>
      </c>
      <c r="F126" s="973">
        <f>(C126+D126-E126)*4%</f>
        <v>0</v>
      </c>
      <c r="G126" s="973">
        <f t="shared" ref="G126:G132" si="19">SUM(C126+D126-E126-F126)</f>
        <v>0</v>
      </c>
      <c r="H126" s="974" t="s">
        <v>905</v>
      </c>
      <c r="I126" s="1254"/>
      <c r="J126" s="972"/>
      <c r="K126" s="972"/>
    </row>
    <row r="127" spans="1:11" ht="20.100000000000001" customHeight="1">
      <c r="A127" s="1251"/>
      <c r="B127" s="921" t="s">
        <v>906</v>
      </c>
      <c r="C127" s="973">
        <v>0</v>
      </c>
      <c r="D127" s="973">
        <v>0</v>
      </c>
      <c r="E127" s="973">
        <v>0</v>
      </c>
      <c r="F127" s="973">
        <f>(C127+D127-E127)*10</f>
        <v>0</v>
      </c>
      <c r="G127" s="973">
        <f t="shared" si="19"/>
        <v>0</v>
      </c>
      <c r="H127" s="974" t="s">
        <v>907</v>
      </c>
      <c r="I127" s="1254"/>
      <c r="J127" s="972"/>
      <c r="K127" s="972"/>
    </row>
    <row r="128" spans="1:11" ht="20.100000000000001" customHeight="1">
      <c r="A128" s="1251"/>
      <c r="B128" s="921" t="s">
        <v>908</v>
      </c>
      <c r="C128" s="973">
        <v>0</v>
      </c>
      <c r="D128" s="973">
        <v>0</v>
      </c>
      <c r="E128" s="973">
        <v>0</v>
      </c>
      <c r="F128" s="973">
        <f>(C128+D128-E128)*10</f>
        <v>0</v>
      </c>
      <c r="G128" s="973">
        <f t="shared" si="19"/>
        <v>0</v>
      </c>
      <c r="H128" s="975" t="s">
        <v>909</v>
      </c>
      <c r="I128" s="1254"/>
      <c r="J128" s="972"/>
      <c r="K128" s="972"/>
    </row>
    <row r="129" spans="1:11" ht="20.100000000000001" customHeight="1">
      <c r="A129" s="1251"/>
      <c r="B129" s="921" t="s">
        <v>696</v>
      </c>
      <c r="C129" s="973">
        <v>0</v>
      </c>
      <c r="D129" s="973">
        <v>0</v>
      </c>
      <c r="E129" s="973">
        <v>0</v>
      </c>
      <c r="F129" s="973">
        <f>(C129+D129-E129)*20</f>
        <v>0</v>
      </c>
      <c r="G129" s="973">
        <f t="shared" si="19"/>
        <v>0</v>
      </c>
      <c r="H129" s="974" t="s">
        <v>910</v>
      </c>
      <c r="I129" s="1254"/>
      <c r="J129" s="972"/>
      <c r="K129" s="972"/>
    </row>
    <row r="130" spans="1:11" ht="20.100000000000001" customHeight="1">
      <c r="A130" s="1251"/>
      <c r="B130" s="921" t="s">
        <v>698</v>
      </c>
      <c r="C130" s="973">
        <v>750</v>
      </c>
      <c r="D130" s="973">
        <v>15000</v>
      </c>
      <c r="E130" s="973">
        <v>0</v>
      </c>
      <c r="F130" s="973">
        <f>(C130+D130-E130)*10%</f>
        <v>1575</v>
      </c>
      <c r="G130" s="973">
        <f t="shared" si="19"/>
        <v>14175</v>
      </c>
      <c r="H130" s="974" t="s">
        <v>911</v>
      </c>
      <c r="I130" s="1254"/>
      <c r="J130" s="972"/>
      <c r="K130" s="972"/>
    </row>
    <row r="131" spans="1:11" ht="20.100000000000001" customHeight="1" thickBot="1">
      <c r="A131" s="1251"/>
      <c r="B131" s="931" t="s">
        <v>452</v>
      </c>
      <c r="C131" s="976">
        <v>0</v>
      </c>
      <c r="D131" s="973">
        <v>0</v>
      </c>
      <c r="E131" s="973">
        <v>0</v>
      </c>
      <c r="F131" s="973">
        <f>(C131+D131-E131)*20%</f>
        <v>0</v>
      </c>
      <c r="G131" s="976">
        <f t="shared" si="19"/>
        <v>0</v>
      </c>
      <c r="H131" s="977" t="s">
        <v>912</v>
      </c>
      <c r="I131" s="1254"/>
      <c r="J131" s="972"/>
      <c r="K131" s="972"/>
    </row>
    <row r="132" spans="1:11" ht="15.75" customHeight="1" thickBot="1">
      <c r="A132" s="1252"/>
      <c r="B132" s="978" t="s">
        <v>4</v>
      </c>
      <c r="C132" s="979">
        <f>SUM(C125:C131)</f>
        <v>750</v>
      </c>
      <c r="D132" s="979">
        <f>SUM(D125:D131)</f>
        <v>15000</v>
      </c>
      <c r="E132" s="979">
        <f>SUM(E125:E131)</f>
        <v>0</v>
      </c>
      <c r="F132" s="979">
        <f>SUM(F125:F131)</f>
        <v>1575</v>
      </c>
      <c r="G132" s="979">
        <f t="shared" si="19"/>
        <v>14175</v>
      </c>
      <c r="H132" s="980" t="s">
        <v>8</v>
      </c>
      <c r="I132" s="1255"/>
      <c r="J132" s="972"/>
      <c r="K132" s="972"/>
    </row>
    <row r="133" spans="1:11" ht="15" customHeight="1">
      <c r="A133" s="1243" t="s">
        <v>36</v>
      </c>
      <c r="B133" s="969" t="s">
        <v>688</v>
      </c>
      <c r="C133" s="970" t="s">
        <v>955</v>
      </c>
      <c r="D133" s="970" t="s">
        <v>955</v>
      </c>
      <c r="E133" s="970" t="s">
        <v>955</v>
      </c>
      <c r="F133" s="970" t="s">
        <v>955</v>
      </c>
      <c r="G133" s="970" t="s">
        <v>955</v>
      </c>
      <c r="H133" s="971" t="s">
        <v>903</v>
      </c>
      <c r="I133" s="1243" t="s">
        <v>37</v>
      </c>
      <c r="J133" s="910"/>
      <c r="K133" s="910"/>
    </row>
    <row r="134" spans="1:11" ht="15" customHeight="1">
      <c r="A134" s="1251"/>
      <c r="B134" s="921" t="s">
        <v>904</v>
      </c>
      <c r="C134" s="973" t="s">
        <v>955</v>
      </c>
      <c r="D134" s="973" t="s">
        <v>955</v>
      </c>
      <c r="E134" s="973" t="s">
        <v>955</v>
      </c>
      <c r="F134" s="973" t="s">
        <v>955</v>
      </c>
      <c r="G134" s="973" t="s">
        <v>955</v>
      </c>
      <c r="H134" s="974" t="s">
        <v>905</v>
      </c>
      <c r="I134" s="1251"/>
      <c r="J134" s="910"/>
      <c r="K134" s="910"/>
    </row>
    <row r="135" spans="1:11" ht="15" customHeight="1">
      <c r="A135" s="1251"/>
      <c r="B135" s="921" t="s">
        <v>906</v>
      </c>
      <c r="C135" s="973" t="s">
        <v>955</v>
      </c>
      <c r="D135" s="973" t="s">
        <v>955</v>
      </c>
      <c r="E135" s="973" t="s">
        <v>955</v>
      </c>
      <c r="F135" s="973" t="s">
        <v>955</v>
      </c>
      <c r="G135" s="973" t="s">
        <v>955</v>
      </c>
      <c r="H135" s="974" t="s">
        <v>907</v>
      </c>
      <c r="I135" s="1251"/>
      <c r="J135" s="910"/>
      <c r="K135" s="910"/>
    </row>
    <row r="136" spans="1:11" ht="15" customHeight="1">
      <c r="A136" s="1251"/>
      <c r="B136" s="921" t="s">
        <v>908</v>
      </c>
      <c r="C136" s="973" t="s">
        <v>955</v>
      </c>
      <c r="D136" s="973" t="s">
        <v>955</v>
      </c>
      <c r="E136" s="973" t="s">
        <v>955</v>
      </c>
      <c r="F136" s="973" t="s">
        <v>955</v>
      </c>
      <c r="G136" s="973" t="s">
        <v>955</v>
      </c>
      <c r="H136" s="975" t="s">
        <v>909</v>
      </c>
      <c r="I136" s="1251"/>
      <c r="J136" s="910"/>
      <c r="K136" s="910"/>
    </row>
    <row r="137" spans="1:11" ht="15" customHeight="1">
      <c r="A137" s="1251"/>
      <c r="B137" s="921" t="s">
        <v>696</v>
      </c>
      <c r="C137" s="973" t="s">
        <v>955</v>
      </c>
      <c r="D137" s="973" t="s">
        <v>955</v>
      </c>
      <c r="E137" s="973" t="s">
        <v>955</v>
      </c>
      <c r="F137" s="973" t="s">
        <v>955</v>
      </c>
      <c r="G137" s="973" t="s">
        <v>955</v>
      </c>
      <c r="H137" s="974" t="s">
        <v>910</v>
      </c>
      <c r="I137" s="1251"/>
      <c r="J137" s="910"/>
      <c r="K137" s="910"/>
    </row>
    <row r="138" spans="1:11" ht="15" customHeight="1">
      <c r="A138" s="1251"/>
      <c r="B138" s="921" t="s">
        <v>698</v>
      </c>
      <c r="C138" s="973" t="s">
        <v>955</v>
      </c>
      <c r="D138" s="973" t="s">
        <v>955</v>
      </c>
      <c r="E138" s="973" t="s">
        <v>955</v>
      </c>
      <c r="F138" s="973" t="s">
        <v>955</v>
      </c>
      <c r="G138" s="973" t="s">
        <v>955</v>
      </c>
      <c r="H138" s="974" t="s">
        <v>911</v>
      </c>
      <c r="I138" s="1251"/>
      <c r="J138" s="910"/>
      <c r="K138" s="910"/>
    </row>
    <row r="139" spans="1:11" ht="15" customHeight="1" thickBot="1">
      <c r="A139" s="1251"/>
      <c r="B139" s="931" t="s">
        <v>452</v>
      </c>
      <c r="C139" s="976" t="s">
        <v>955</v>
      </c>
      <c r="D139" s="973" t="s">
        <v>955</v>
      </c>
      <c r="E139" s="973" t="s">
        <v>955</v>
      </c>
      <c r="F139" s="973" t="s">
        <v>955</v>
      </c>
      <c r="G139" s="976" t="s">
        <v>955</v>
      </c>
      <c r="H139" s="977" t="s">
        <v>912</v>
      </c>
      <c r="I139" s="1251"/>
      <c r="J139" s="910"/>
      <c r="K139" s="910"/>
    </row>
    <row r="140" spans="1:11" ht="15" customHeight="1" thickBot="1">
      <c r="A140" s="1251"/>
      <c r="B140" s="1016" t="s">
        <v>4</v>
      </c>
      <c r="C140" s="1017" t="s">
        <v>955</v>
      </c>
      <c r="D140" s="1017" t="s">
        <v>955</v>
      </c>
      <c r="E140" s="1017" t="s">
        <v>955</v>
      </c>
      <c r="F140" s="1017" t="s">
        <v>955</v>
      </c>
      <c r="G140" s="1017" t="s">
        <v>955</v>
      </c>
      <c r="H140" s="1018" t="s">
        <v>8</v>
      </c>
      <c r="I140" s="1251"/>
      <c r="J140" s="910"/>
      <c r="K140" s="910"/>
    </row>
    <row r="141" spans="1:11" ht="31.5" customHeight="1" thickTop="1" thickBot="1">
      <c r="A141" s="1258" t="s">
        <v>958</v>
      </c>
      <c r="B141" s="1258"/>
      <c r="C141" s="1019"/>
      <c r="D141" s="1019"/>
      <c r="E141" s="1019"/>
      <c r="F141" s="1019"/>
      <c r="G141" s="1019"/>
      <c r="H141" s="1259" t="s">
        <v>957</v>
      </c>
      <c r="I141" s="1259"/>
      <c r="J141" s="906"/>
      <c r="K141" s="906"/>
    </row>
    <row r="142" spans="1:11" ht="23.25" customHeight="1" thickTop="1" thickBot="1">
      <c r="A142" s="1246" t="s">
        <v>3</v>
      </c>
      <c r="B142" s="1246" t="s">
        <v>892</v>
      </c>
      <c r="C142" s="1248" t="s">
        <v>893</v>
      </c>
      <c r="D142" s="1250" t="s">
        <v>894</v>
      </c>
      <c r="E142" s="1248" t="s">
        <v>895</v>
      </c>
      <c r="F142" s="1248" t="s">
        <v>896</v>
      </c>
      <c r="G142" s="1248" t="s">
        <v>897</v>
      </c>
      <c r="H142" s="1246" t="s">
        <v>683</v>
      </c>
      <c r="I142" s="1260" t="s">
        <v>5</v>
      </c>
      <c r="J142" s="1020"/>
      <c r="K142" s="1020"/>
    </row>
    <row r="143" spans="1:11" ht="23.25" customHeight="1" thickTop="1" thickBot="1">
      <c r="A143" s="1247"/>
      <c r="B143" s="1247"/>
      <c r="C143" s="1246"/>
      <c r="D143" s="1251"/>
      <c r="E143" s="1246"/>
      <c r="F143" s="1246"/>
      <c r="G143" s="1246"/>
      <c r="H143" s="1247"/>
      <c r="I143" s="1261"/>
      <c r="J143" s="1020"/>
      <c r="K143" s="1020"/>
    </row>
    <row r="144" spans="1:11" ht="23.25" customHeight="1" thickTop="1" thickBot="1">
      <c r="A144" s="1247"/>
      <c r="B144" s="1247"/>
      <c r="C144" s="1249"/>
      <c r="D144" s="1252"/>
      <c r="E144" s="1249"/>
      <c r="F144" s="1249"/>
      <c r="G144" s="1249"/>
      <c r="H144" s="1247"/>
      <c r="I144" s="1261"/>
      <c r="J144" s="1020"/>
      <c r="K144" s="1020"/>
    </row>
    <row r="145" spans="1:11" ht="39" customHeight="1" thickBot="1">
      <c r="A145" s="1257"/>
      <c r="B145" s="1257"/>
      <c r="C145" s="1006" t="s">
        <v>898</v>
      </c>
      <c r="D145" s="1021" t="s">
        <v>899</v>
      </c>
      <c r="E145" s="1006" t="s">
        <v>900</v>
      </c>
      <c r="F145" s="1006" t="s">
        <v>901</v>
      </c>
      <c r="G145" s="1006" t="s">
        <v>902</v>
      </c>
      <c r="H145" s="1247"/>
      <c r="I145" s="1262"/>
      <c r="J145" s="1020"/>
      <c r="K145" s="1020"/>
    </row>
    <row r="146" spans="1:11" ht="20.100000000000001" customHeight="1">
      <c r="A146" s="1243" t="s">
        <v>527</v>
      </c>
      <c r="B146" s="969" t="s">
        <v>688</v>
      </c>
      <c r="C146" s="970">
        <v>0</v>
      </c>
      <c r="D146" s="970">
        <v>0</v>
      </c>
      <c r="E146" s="970">
        <v>0</v>
      </c>
      <c r="F146" s="970">
        <f>(C146+D146-E146)*0%</f>
        <v>0</v>
      </c>
      <c r="G146" s="970">
        <f>SUM(C146+D146-E146-F146)</f>
        <v>0</v>
      </c>
      <c r="H146" s="971" t="s">
        <v>903</v>
      </c>
      <c r="I146" s="1243" t="s">
        <v>890</v>
      </c>
      <c r="J146" s="910"/>
      <c r="K146" s="910"/>
    </row>
    <row r="147" spans="1:11" ht="20.100000000000001" customHeight="1">
      <c r="A147" s="1251"/>
      <c r="B147" s="921" t="s">
        <v>904</v>
      </c>
      <c r="C147" s="973">
        <v>100</v>
      </c>
      <c r="D147" s="973">
        <v>0</v>
      </c>
      <c r="E147" s="973">
        <v>0</v>
      </c>
      <c r="F147" s="973">
        <f>(C147+D147-E147)*4%</f>
        <v>4</v>
      </c>
      <c r="G147" s="973">
        <f t="shared" ref="G147:G153" si="20">SUM(C147+D147-E147-F147)</f>
        <v>96</v>
      </c>
      <c r="H147" s="974" t="s">
        <v>905</v>
      </c>
      <c r="I147" s="1251"/>
      <c r="J147" s="910"/>
      <c r="K147" s="910"/>
    </row>
    <row r="148" spans="1:11" ht="20.100000000000001" customHeight="1">
      <c r="A148" s="1251"/>
      <c r="B148" s="921" t="s">
        <v>906</v>
      </c>
      <c r="C148" s="973">
        <v>0</v>
      </c>
      <c r="D148" s="973">
        <v>0</v>
      </c>
      <c r="E148" s="973">
        <v>0</v>
      </c>
      <c r="F148" s="973">
        <f>(C148+D148-E148)*10%</f>
        <v>0</v>
      </c>
      <c r="G148" s="973">
        <f t="shared" si="20"/>
        <v>0</v>
      </c>
      <c r="H148" s="974" t="s">
        <v>907</v>
      </c>
      <c r="I148" s="1251"/>
      <c r="J148" s="910"/>
      <c r="K148" s="910"/>
    </row>
    <row r="149" spans="1:11" ht="20.100000000000001" customHeight="1">
      <c r="A149" s="1251"/>
      <c r="B149" s="921" t="s">
        <v>908</v>
      </c>
      <c r="C149" s="973">
        <v>0</v>
      </c>
      <c r="D149" s="973">
        <v>0</v>
      </c>
      <c r="E149" s="973">
        <v>0</v>
      </c>
      <c r="F149" s="973">
        <f>(C149+D149-E149)*10%</f>
        <v>0</v>
      </c>
      <c r="G149" s="973">
        <f t="shared" si="20"/>
        <v>0</v>
      </c>
      <c r="H149" s="975" t="s">
        <v>909</v>
      </c>
      <c r="I149" s="1251"/>
      <c r="J149" s="910"/>
      <c r="K149" s="910"/>
    </row>
    <row r="150" spans="1:11" ht="20.100000000000001" customHeight="1">
      <c r="A150" s="1251"/>
      <c r="B150" s="921" t="s">
        <v>696</v>
      </c>
      <c r="C150" s="973">
        <v>0</v>
      </c>
      <c r="D150" s="973">
        <v>0</v>
      </c>
      <c r="E150" s="973">
        <v>0</v>
      </c>
      <c r="F150" s="973">
        <f>(C150+D150-E150)*20%</f>
        <v>0</v>
      </c>
      <c r="G150" s="973">
        <f t="shared" si="20"/>
        <v>0</v>
      </c>
      <c r="H150" s="974" t="s">
        <v>910</v>
      </c>
      <c r="I150" s="1251"/>
      <c r="J150" s="910"/>
      <c r="K150" s="910"/>
    </row>
    <row r="151" spans="1:11" ht="20.100000000000001" customHeight="1">
      <c r="A151" s="1251"/>
      <c r="B151" s="921" t="s">
        <v>698</v>
      </c>
      <c r="C151" s="973">
        <v>17500</v>
      </c>
      <c r="D151" s="973">
        <v>0</v>
      </c>
      <c r="E151" s="973">
        <v>0</v>
      </c>
      <c r="F151" s="973">
        <f>(C151+D151-E151)*10%</f>
        <v>1750</v>
      </c>
      <c r="G151" s="973">
        <f t="shared" si="20"/>
        <v>15750</v>
      </c>
      <c r="H151" s="974" t="s">
        <v>911</v>
      </c>
      <c r="I151" s="1251"/>
      <c r="J151" s="910"/>
      <c r="K151" s="910"/>
    </row>
    <row r="152" spans="1:11" ht="20.100000000000001" customHeight="1" thickBot="1">
      <c r="A152" s="1251"/>
      <c r="B152" s="931" t="s">
        <v>452</v>
      </c>
      <c r="C152" s="976">
        <v>0</v>
      </c>
      <c r="D152" s="973">
        <v>0</v>
      </c>
      <c r="E152" s="973">
        <v>0</v>
      </c>
      <c r="F152" s="973">
        <f>(C152+D152-E152)*20%</f>
        <v>0</v>
      </c>
      <c r="G152" s="976">
        <f t="shared" si="20"/>
        <v>0</v>
      </c>
      <c r="H152" s="977" t="s">
        <v>912</v>
      </c>
      <c r="I152" s="1251"/>
      <c r="J152" s="910"/>
      <c r="K152" s="910"/>
    </row>
    <row r="153" spans="1:11" ht="20.100000000000001" customHeight="1" thickBot="1">
      <c r="A153" s="1252"/>
      <c r="B153" s="978" t="s">
        <v>4</v>
      </c>
      <c r="C153" s="979">
        <f>SUM(C146:C152)</f>
        <v>17600</v>
      </c>
      <c r="D153" s="979">
        <f t="shared" ref="D153:F153" si="21">SUM(D146:D152)</f>
        <v>0</v>
      </c>
      <c r="E153" s="979">
        <f t="shared" si="21"/>
        <v>0</v>
      </c>
      <c r="F153" s="979">
        <f t="shared" si="21"/>
        <v>1754</v>
      </c>
      <c r="G153" s="979">
        <f t="shared" si="20"/>
        <v>15846</v>
      </c>
      <c r="H153" s="980" t="s">
        <v>8</v>
      </c>
      <c r="I153" s="1252"/>
      <c r="J153" s="910"/>
      <c r="K153" s="910"/>
    </row>
    <row r="154" spans="1:11" ht="20.100000000000001" customHeight="1">
      <c r="A154" s="1243" t="s">
        <v>290</v>
      </c>
      <c r="B154" s="969" t="s">
        <v>688</v>
      </c>
      <c r="C154" s="970" t="s">
        <v>955</v>
      </c>
      <c r="D154" s="970" t="s">
        <v>955</v>
      </c>
      <c r="E154" s="970" t="s">
        <v>955</v>
      </c>
      <c r="F154" s="970" t="s">
        <v>955</v>
      </c>
      <c r="G154" s="970" t="s">
        <v>955</v>
      </c>
      <c r="H154" s="971" t="s">
        <v>903</v>
      </c>
      <c r="I154" s="1243" t="s">
        <v>41</v>
      </c>
      <c r="J154" s="910"/>
      <c r="K154" s="910"/>
    </row>
    <row r="155" spans="1:11" ht="20.100000000000001" customHeight="1">
      <c r="A155" s="1251"/>
      <c r="B155" s="921" t="s">
        <v>904</v>
      </c>
      <c r="C155" s="973" t="s">
        <v>955</v>
      </c>
      <c r="D155" s="973" t="s">
        <v>955</v>
      </c>
      <c r="E155" s="973" t="s">
        <v>955</v>
      </c>
      <c r="F155" s="973" t="s">
        <v>955</v>
      </c>
      <c r="G155" s="973" t="s">
        <v>955</v>
      </c>
      <c r="H155" s="974" t="s">
        <v>905</v>
      </c>
      <c r="I155" s="1251"/>
      <c r="J155" s="910"/>
      <c r="K155" s="910"/>
    </row>
    <row r="156" spans="1:11" ht="20.100000000000001" customHeight="1">
      <c r="A156" s="1251"/>
      <c r="B156" s="921" t="s">
        <v>906</v>
      </c>
      <c r="C156" s="973" t="s">
        <v>955</v>
      </c>
      <c r="D156" s="973" t="s">
        <v>955</v>
      </c>
      <c r="E156" s="973" t="s">
        <v>955</v>
      </c>
      <c r="F156" s="973" t="s">
        <v>955</v>
      </c>
      <c r="G156" s="973" t="s">
        <v>955</v>
      </c>
      <c r="H156" s="974" t="s">
        <v>907</v>
      </c>
      <c r="I156" s="1251"/>
      <c r="J156" s="910"/>
      <c r="K156" s="910"/>
    </row>
    <row r="157" spans="1:11" ht="20.100000000000001" customHeight="1">
      <c r="A157" s="1251"/>
      <c r="B157" s="921" t="s">
        <v>908</v>
      </c>
      <c r="C157" s="973" t="s">
        <v>955</v>
      </c>
      <c r="D157" s="973" t="s">
        <v>955</v>
      </c>
      <c r="E157" s="973" t="s">
        <v>955</v>
      </c>
      <c r="F157" s="973" t="s">
        <v>955</v>
      </c>
      <c r="G157" s="973" t="s">
        <v>955</v>
      </c>
      <c r="H157" s="975" t="s">
        <v>909</v>
      </c>
      <c r="I157" s="1251"/>
      <c r="J157" s="910"/>
      <c r="K157" s="910"/>
    </row>
    <row r="158" spans="1:11" ht="20.100000000000001" customHeight="1">
      <c r="A158" s="1251"/>
      <c r="B158" s="921" t="s">
        <v>696</v>
      </c>
      <c r="C158" s="973" t="s">
        <v>955</v>
      </c>
      <c r="D158" s="973" t="s">
        <v>955</v>
      </c>
      <c r="E158" s="973" t="s">
        <v>955</v>
      </c>
      <c r="F158" s="973" t="s">
        <v>955</v>
      </c>
      <c r="G158" s="973" t="s">
        <v>955</v>
      </c>
      <c r="H158" s="974" t="s">
        <v>910</v>
      </c>
      <c r="I158" s="1251"/>
      <c r="J158" s="910"/>
      <c r="K158" s="910"/>
    </row>
    <row r="159" spans="1:11" ht="20.100000000000001" customHeight="1">
      <c r="A159" s="1251"/>
      <c r="B159" s="921" t="s">
        <v>698</v>
      </c>
      <c r="C159" s="973" t="s">
        <v>955</v>
      </c>
      <c r="D159" s="973" t="s">
        <v>955</v>
      </c>
      <c r="E159" s="973" t="s">
        <v>955</v>
      </c>
      <c r="F159" s="973" t="s">
        <v>955</v>
      </c>
      <c r="G159" s="973" t="s">
        <v>955</v>
      </c>
      <c r="H159" s="974" t="s">
        <v>911</v>
      </c>
      <c r="I159" s="1251"/>
      <c r="J159" s="910"/>
      <c r="K159" s="910"/>
    </row>
    <row r="160" spans="1:11" ht="20.100000000000001" customHeight="1" thickBot="1">
      <c r="A160" s="1251"/>
      <c r="B160" s="931" t="s">
        <v>452</v>
      </c>
      <c r="C160" s="976" t="s">
        <v>955</v>
      </c>
      <c r="D160" s="973" t="s">
        <v>955</v>
      </c>
      <c r="E160" s="973" t="s">
        <v>955</v>
      </c>
      <c r="F160" s="973" t="s">
        <v>955</v>
      </c>
      <c r="G160" s="976" t="s">
        <v>955</v>
      </c>
      <c r="H160" s="977" t="s">
        <v>912</v>
      </c>
      <c r="I160" s="1251"/>
      <c r="J160" s="910"/>
      <c r="K160" s="910"/>
    </row>
    <row r="161" spans="1:11" ht="20.100000000000001" customHeight="1" thickBot="1">
      <c r="A161" s="1252"/>
      <c r="B161" s="978" t="s">
        <v>4</v>
      </c>
      <c r="C161" s="979" t="s">
        <v>955</v>
      </c>
      <c r="D161" s="979" t="s">
        <v>955</v>
      </c>
      <c r="E161" s="979" t="s">
        <v>955</v>
      </c>
      <c r="F161" s="979" t="s">
        <v>955</v>
      </c>
      <c r="G161" s="979" t="s">
        <v>955</v>
      </c>
      <c r="H161" s="980" t="s">
        <v>8</v>
      </c>
      <c r="I161" s="1252"/>
      <c r="J161" s="910"/>
      <c r="K161" s="910"/>
    </row>
    <row r="162" spans="1:11" ht="20.100000000000001" customHeight="1">
      <c r="A162" s="1243" t="s">
        <v>345</v>
      </c>
      <c r="B162" s="969" t="s">
        <v>688</v>
      </c>
      <c r="C162" s="970">
        <f t="shared" ref="C162" si="22">SUM(C154,C125,C117,C109,C95,C79,C60,C52,C24,C17,C8)</f>
        <v>0</v>
      </c>
      <c r="D162" s="970">
        <f t="shared" ref="D162:E168" si="23">SUM(D154,D125,D117,D109,D95,D79,D60,D52,D24,D16,D8)</f>
        <v>0</v>
      </c>
      <c r="E162" s="970">
        <f t="shared" si="23"/>
        <v>0</v>
      </c>
      <c r="F162" s="970">
        <f>(C162+D162-E162)*0%</f>
        <v>0</v>
      </c>
      <c r="G162" s="970">
        <f>SUM(C162+D162-E162-F162)</f>
        <v>0</v>
      </c>
      <c r="H162" s="971" t="s">
        <v>903</v>
      </c>
      <c r="I162" s="1243" t="s">
        <v>917</v>
      </c>
      <c r="J162" s="910"/>
      <c r="K162" s="910"/>
    </row>
    <row r="163" spans="1:11" ht="20.100000000000001" customHeight="1">
      <c r="A163" s="1251"/>
      <c r="B163" s="921" t="s">
        <v>904</v>
      </c>
      <c r="C163" s="973">
        <f>C147+C126+C110+C96+C88+C80+C61+C53+C45+C25+C17</f>
        <v>3200100</v>
      </c>
      <c r="D163" s="973">
        <f t="shared" si="23"/>
        <v>0</v>
      </c>
      <c r="E163" s="973">
        <f t="shared" si="23"/>
        <v>0</v>
      </c>
      <c r="F163" s="973">
        <f>(C163+D163-E163)*4%</f>
        <v>128004</v>
      </c>
      <c r="G163" s="973">
        <f t="shared" ref="G163:G168" si="24">SUM(C163+D163-E163-F163)</f>
        <v>3072096</v>
      </c>
      <c r="H163" s="974" t="s">
        <v>905</v>
      </c>
      <c r="I163" s="1251"/>
      <c r="J163" s="910"/>
      <c r="K163" s="910"/>
    </row>
    <row r="164" spans="1:11" ht="20.100000000000001" customHeight="1">
      <c r="A164" s="1251"/>
      <c r="B164" s="921" t="s">
        <v>906</v>
      </c>
      <c r="C164" s="973">
        <f t="shared" ref="C164:C168" si="25">C148+C127+C111+C97+C89+C81+C62+C54+C46+C26+C18</f>
        <v>122915</v>
      </c>
      <c r="D164" s="973">
        <f t="shared" si="23"/>
        <v>1000</v>
      </c>
      <c r="E164" s="973">
        <f t="shared" si="23"/>
        <v>0</v>
      </c>
      <c r="F164" s="1026">
        <f>(C164+D164-E164)*10%</f>
        <v>12391.5</v>
      </c>
      <c r="G164" s="1026">
        <f t="shared" si="24"/>
        <v>111523.5</v>
      </c>
      <c r="H164" s="974" t="s">
        <v>907</v>
      </c>
      <c r="I164" s="1251"/>
      <c r="J164" s="910"/>
      <c r="K164" s="910"/>
    </row>
    <row r="165" spans="1:11" ht="20.100000000000001" customHeight="1">
      <c r="A165" s="1251"/>
      <c r="B165" s="921" t="s">
        <v>908</v>
      </c>
      <c r="C165" s="973">
        <f t="shared" si="25"/>
        <v>32000</v>
      </c>
      <c r="D165" s="973">
        <f t="shared" si="23"/>
        <v>1000</v>
      </c>
      <c r="E165" s="973">
        <f t="shared" si="23"/>
        <v>0</v>
      </c>
      <c r="F165" s="973">
        <f>(C165+D165-E165)*10%</f>
        <v>3300</v>
      </c>
      <c r="G165" s="973">
        <f t="shared" si="24"/>
        <v>29700</v>
      </c>
      <c r="H165" s="975" t="s">
        <v>909</v>
      </c>
      <c r="I165" s="1251"/>
      <c r="J165" s="910"/>
      <c r="K165" s="910"/>
    </row>
    <row r="166" spans="1:11" ht="20.100000000000001" customHeight="1">
      <c r="A166" s="1251"/>
      <c r="B166" s="921" t="s">
        <v>696</v>
      </c>
      <c r="C166" s="973">
        <f t="shared" si="25"/>
        <v>52300</v>
      </c>
      <c r="D166" s="973">
        <f t="shared" si="23"/>
        <v>0</v>
      </c>
      <c r="E166" s="973">
        <f t="shared" si="23"/>
        <v>0</v>
      </c>
      <c r="F166" s="973">
        <f>(C166+D166-E166)*20%</f>
        <v>10460</v>
      </c>
      <c r="G166" s="973">
        <f t="shared" si="24"/>
        <v>41840</v>
      </c>
      <c r="H166" s="974" t="s">
        <v>910</v>
      </c>
      <c r="I166" s="1251"/>
      <c r="J166" s="910"/>
      <c r="K166" s="910"/>
    </row>
    <row r="167" spans="1:11" ht="20.100000000000001" customHeight="1">
      <c r="A167" s="1251"/>
      <c r="B167" s="921" t="s">
        <v>698</v>
      </c>
      <c r="C167" s="973">
        <f t="shared" si="25"/>
        <v>629709</v>
      </c>
      <c r="D167" s="973">
        <f t="shared" si="23"/>
        <v>30000</v>
      </c>
      <c r="E167" s="973">
        <f t="shared" si="23"/>
        <v>0</v>
      </c>
      <c r="F167" s="1026">
        <f>(C167+D167-E167)*10%</f>
        <v>65970.900000000009</v>
      </c>
      <c r="G167" s="1026">
        <f>SUM(C167+D167-E167-F167)</f>
        <v>593738.1</v>
      </c>
      <c r="H167" s="974" t="s">
        <v>911</v>
      </c>
      <c r="I167" s="1251"/>
      <c r="J167" s="910"/>
      <c r="K167" s="910"/>
    </row>
    <row r="168" spans="1:11" ht="20.100000000000001" customHeight="1" thickBot="1">
      <c r="A168" s="1251"/>
      <c r="B168" s="931" t="s">
        <v>452</v>
      </c>
      <c r="C168" s="973">
        <f t="shared" si="25"/>
        <v>58300</v>
      </c>
      <c r="D168" s="973">
        <f t="shared" si="23"/>
        <v>0</v>
      </c>
      <c r="E168" s="973">
        <f t="shared" si="23"/>
        <v>0</v>
      </c>
      <c r="F168" s="973">
        <f>(C168+D168-E168)*20%</f>
        <v>11660</v>
      </c>
      <c r="G168" s="976">
        <f t="shared" si="24"/>
        <v>46640</v>
      </c>
      <c r="H168" s="977" t="s">
        <v>912</v>
      </c>
      <c r="I168" s="1251"/>
      <c r="J168" s="910"/>
      <c r="K168" s="910"/>
    </row>
    <row r="169" spans="1:11" ht="20.100000000000001" customHeight="1" thickBot="1">
      <c r="A169" s="1252"/>
      <c r="B169" s="978" t="s">
        <v>4</v>
      </c>
      <c r="C169" s="979">
        <f>SUM(C163:C168)</f>
        <v>4095324</v>
      </c>
      <c r="D169" s="979">
        <f t="shared" ref="D169:G169" si="26">SUM(D163:D168)</f>
        <v>32000</v>
      </c>
      <c r="E169" s="979">
        <f t="shared" si="26"/>
        <v>0</v>
      </c>
      <c r="F169" s="1025">
        <f>SUM(F163:F168)</f>
        <v>231786.40000000002</v>
      </c>
      <c r="G169" s="1025">
        <f t="shared" si="26"/>
        <v>3895537.6</v>
      </c>
      <c r="H169" s="980" t="s">
        <v>8</v>
      </c>
      <c r="I169" s="1252"/>
      <c r="J169" s="910"/>
      <c r="K169" s="910"/>
    </row>
    <row r="170" spans="1:11">
      <c r="C170" s="1022"/>
      <c r="D170" s="1022"/>
      <c r="E170" s="1022"/>
      <c r="F170" s="1022"/>
      <c r="G170" s="1022"/>
    </row>
    <row r="171" spans="1:11">
      <c r="C171" s="1022"/>
      <c r="D171" s="1022"/>
      <c r="E171" s="1022"/>
      <c r="F171" s="1022"/>
      <c r="G171" s="1022"/>
    </row>
    <row r="186" spans="1:2" hidden="1"/>
    <row r="187" spans="1:2" hidden="1"/>
    <row r="188" spans="1:2" ht="47.25" hidden="1">
      <c r="A188" s="867" t="s">
        <v>670</v>
      </c>
      <c r="B188" s="1023">
        <v>140500</v>
      </c>
    </row>
    <row r="189" spans="1:2" ht="47.25" hidden="1">
      <c r="A189" s="867" t="s">
        <v>671</v>
      </c>
      <c r="B189" s="620">
        <v>30690</v>
      </c>
    </row>
    <row r="190" spans="1:2" ht="47.25" hidden="1">
      <c r="A190" s="867" t="s">
        <v>672</v>
      </c>
      <c r="B190" s="620">
        <v>23650</v>
      </c>
    </row>
    <row r="191" spans="1:2" ht="15.75" hidden="1">
      <c r="A191" s="867" t="s">
        <v>703</v>
      </c>
      <c r="B191" s="1023">
        <v>160360</v>
      </c>
    </row>
    <row r="192" spans="1:2" ht="15.75" hidden="1">
      <c r="A192" s="867" t="s">
        <v>673</v>
      </c>
      <c r="B192" s="1023">
        <v>0</v>
      </c>
    </row>
    <row r="193" spans="1:2" ht="31.5" hidden="1">
      <c r="A193" s="867" t="s">
        <v>674</v>
      </c>
      <c r="B193" s="620">
        <v>148000</v>
      </c>
    </row>
    <row r="194" spans="1:2" ht="31.5" hidden="1">
      <c r="A194" s="867" t="s">
        <v>675</v>
      </c>
      <c r="B194" s="620">
        <v>11600</v>
      </c>
    </row>
    <row r="195" spans="1:2" ht="31.5" hidden="1">
      <c r="A195" s="867" t="s">
        <v>676</v>
      </c>
      <c r="B195" s="1023">
        <v>319960</v>
      </c>
    </row>
    <row r="196" spans="1:2" ht="15.75" hidden="1">
      <c r="A196" s="621" t="s">
        <v>677</v>
      </c>
      <c r="B196" s="1023">
        <v>125120</v>
      </c>
    </row>
    <row r="197" spans="1:2" hidden="1"/>
    <row r="198" spans="1:2" hidden="1"/>
    <row r="199" spans="1:2" hidden="1"/>
    <row r="200" spans="1:2" hidden="1"/>
    <row r="201" spans="1:2" hidden="1"/>
    <row r="202" spans="1:2" hidden="1"/>
    <row r="203" spans="1:2" hidden="1"/>
    <row r="204" spans="1:2" hidden="1"/>
    <row r="205" spans="1:2" hidden="1"/>
    <row r="206" spans="1:2" hidden="1"/>
    <row r="207" spans="1:2" hidden="1"/>
    <row r="208" spans="1:2"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sheetData>
  <mergeCells count="88">
    <mergeCell ref="A162:A169"/>
    <mergeCell ref="I162:I169"/>
    <mergeCell ref="G142:G144"/>
    <mergeCell ref="H142:H145"/>
    <mergeCell ref="I142:I145"/>
    <mergeCell ref="A146:A153"/>
    <mergeCell ref="I146:I153"/>
    <mergeCell ref="A154:A161"/>
    <mergeCell ref="I154:I161"/>
    <mergeCell ref="A142:A145"/>
    <mergeCell ref="B142:B145"/>
    <mergeCell ref="C142:C144"/>
    <mergeCell ref="D142:D144"/>
    <mergeCell ref="E142:E144"/>
    <mergeCell ref="F142:F144"/>
    <mergeCell ref="A109:A116"/>
    <mergeCell ref="I109:I116"/>
    <mergeCell ref="A125:A132"/>
    <mergeCell ref="I125:I132"/>
    <mergeCell ref="A133:A140"/>
    <mergeCell ref="I133:I140"/>
    <mergeCell ref="A141:B141"/>
    <mergeCell ref="H141:I141"/>
    <mergeCell ref="I79:I86"/>
    <mergeCell ref="A117:A124"/>
    <mergeCell ref="I117:I124"/>
    <mergeCell ref="A95:A102"/>
    <mergeCell ref="I95:I102"/>
    <mergeCell ref="A104:B104"/>
    <mergeCell ref="H104:I104"/>
    <mergeCell ref="A105:A108"/>
    <mergeCell ref="B105:B108"/>
    <mergeCell ref="C105:C107"/>
    <mergeCell ref="D105:D107"/>
    <mergeCell ref="E105:E107"/>
    <mergeCell ref="F105:F107"/>
    <mergeCell ref="G105:G107"/>
    <mergeCell ref="H105:H108"/>
    <mergeCell ref="I105:I108"/>
    <mergeCell ref="A87:A94"/>
    <mergeCell ref="I87:I94"/>
    <mergeCell ref="A60:A67"/>
    <mergeCell ref="I60:I67"/>
    <mergeCell ref="A74:B74"/>
    <mergeCell ref="H74:I74"/>
    <mergeCell ref="A75:A78"/>
    <mergeCell ref="B75:B78"/>
    <mergeCell ref="C75:C77"/>
    <mergeCell ref="D75:D77"/>
    <mergeCell ref="E75:E77"/>
    <mergeCell ref="F75:F77"/>
    <mergeCell ref="G75:G77"/>
    <mergeCell ref="H75:H78"/>
    <mergeCell ref="I75:I78"/>
    <mergeCell ref="A79:A86"/>
    <mergeCell ref="G40:G42"/>
    <mergeCell ref="H40:H43"/>
    <mergeCell ref="I40:I43"/>
    <mergeCell ref="A44:A51"/>
    <mergeCell ref="I44:I51"/>
    <mergeCell ref="A8:A15"/>
    <mergeCell ref="I8:I15"/>
    <mergeCell ref="A16:A23"/>
    <mergeCell ref="I16:I23"/>
    <mergeCell ref="A52:A59"/>
    <mergeCell ref="I52:I59"/>
    <mergeCell ref="A24:A31"/>
    <mergeCell ref="I24:I31"/>
    <mergeCell ref="A39:B39"/>
    <mergeCell ref="H39:I39"/>
    <mergeCell ref="A40:A43"/>
    <mergeCell ref="B40:B43"/>
    <mergeCell ref="C40:C42"/>
    <mergeCell ref="D40:D42"/>
    <mergeCell ref="E40:E42"/>
    <mergeCell ref="F40:F42"/>
    <mergeCell ref="A1:I1"/>
    <mergeCell ref="A2:I2"/>
    <mergeCell ref="A3:H3"/>
    <mergeCell ref="A4:A7"/>
    <mergeCell ref="B4:B7"/>
    <mergeCell ref="C4:C6"/>
    <mergeCell ref="D4:D6"/>
    <mergeCell ref="E4:E6"/>
    <mergeCell ref="F4:F6"/>
    <mergeCell ref="G4:G6"/>
    <mergeCell ref="H4:H7"/>
    <mergeCell ref="I4:I7"/>
  </mergeCells>
  <printOptions horizontalCentered="1"/>
  <pageMargins left="0.39370078740157483" right="0.39370078740157483" top="0.59055118110236227" bottom="0.39370078740157483" header="0.59055118110236227" footer="0.39370078740157483"/>
  <pageSetup paperSize="9" scale="75" firstPageNumber="50" orientation="landscape" useFirstPageNumber="1" r:id="rId1"/>
  <rowBreaks count="3" manualBreakCount="3">
    <brk id="72" max="8" man="1"/>
    <brk id="103" max="8" man="1"/>
    <brk id="14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zoomScaleNormal="80" zoomScaleSheetLayoutView="100" workbookViewId="0">
      <selection sqref="A1:M1"/>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952</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39.75" customHeight="1">
      <c r="A14" s="1108" t="s">
        <v>973</v>
      </c>
      <c r="B14" s="1108"/>
      <c r="C14" s="1108"/>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2:C12"/>
    <mergeCell ref="A13:D13"/>
    <mergeCell ref="A14:C14"/>
    <mergeCell ref="A15:D15"/>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24"/>
  <sheetViews>
    <sheetView rightToLeft="1" view="pageBreakPreview" zoomScale="80" zoomScaleNormal="100" zoomScaleSheetLayoutView="80" workbookViewId="0">
      <selection sqref="A1:M1"/>
    </sheetView>
  </sheetViews>
  <sheetFormatPr defaultRowHeight="12.75"/>
  <cols>
    <col min="1" max="1" width="12.140625" style="1" customWidth="1"/>
    <col min="2" max="3" width="12.5703125" style="1" customWidth="1"/>
    <col min="4" max="4" width="10.5703125" style="1" customWidth="1"/>
    <col min="5" max="5" width="9.28515625" style="1" customWidth="1"/>
    <col min="6" max="6" width="10.140625" style="1" customWidth="1"/>
    <col min="7" max="7" width="10.85546875" style="1" customWidth="1"/>
    <col min="8" max="8" width="10.28515625" style="1" customWidth="1"/>
    <col min="9" max="9" width="9.7109375" style="1" customWidth="1"/>
    <col min="10" max="10" width="10.7109375" style="1" customWidth="1"/>
    <col min="11" max="11" width="9" style="1" customWidth="1"/>
    <col min="12" max="12" width="9.140625" style="1" customWidth="1"/>
    <col min="13" max="13" width="20" style="1" customWidth="1"/>
    <col min="14" max="16384" width="9.140625" style="1"/>
  </cols>
  <sheetData>
    <row r="1" spans="1:13" s="15" customFormat="1" ht="29.25" customHeight="1">
      <c r="A1" s="1123" t="s">
        <v>974</v>
      </c>
      <c r="B1" s="1123"/>
      <c r="C1" s="1123"/>
      <c r="D1" s="1123"/>
      <c r="E1" s="1123"/>
      <c r="F1" s="1123"/>
      <c r="G1" s="1123"/>
      <c r="H1" s="1123"/>
      <c r="I1" s="1123"/>
      <c r="J1" s="1123"/>
      <c r="K1" s="1123"/>
      <c r="L1" s="1123"/>
      <c r="M1" s="1123"/>
    </row>
    <row r="2" spans="1:13" ht="40.5" customHeight="1">
      <c r="A2" s="1264" t="s">
        <v>328</v>
      </c>
      <c r="B2" s="1264"/>
      <c r="C2" s="1264"/>
      <c r="D2" s="1264"/>
      <c r="E2" s="1264"/>
      <c r="F2" s="1264"/>
      <c r="G2" s="1264"/>
      <c r="H2" s="1264"/>
      <c r="I2" s="1264"/>
      <c r="J2" s="1264"/>
      <c r="K2" s="1264"/>
      <c r="L2" s="1264"/>
      <c r="M2" s="1264"/>
    </row>
    <row r="3" spans="1:13" ht="26.25" customHeight="1" thickBot="1">
      <c r="A3" s="1265" t="s">
        <v>755</v>
      </c>
      <c r="B3" s="1265"/>
      <c r="C3" s="1265"/>
      <c r="D3" s="1265"/>
      <c r="E3" s="1265"/>
      <c r="F3" s="1265"/>
      <c r="G3" s="1265"/>
      <c r="H3" s="1265"/>
      <c r="I3" s="1265"/>
      <c r="J3" s="1265"/>
      <c r="K3" s="1265"/>
      <c r="L3" s="1265"/>
      <c r="M3" s="514" t="s">
        <v>343</v>
      </c>
    </row>
    <row r="4" spans="1:13" ht="20.100000000000001" customHeight="1" thickTop="1">
      <c r="A4" s="1133" t="s">
        <v>256</v>
      </c>
      <c r="B4" s="1133" t="s">
        <v>329</v>
      </c>
      <c r="C4" s="1269" t="s">
        <v>434</v>
      </c>
      <c r="D4" s="1133" t="s">
        <v>330</v>
      </c>
      <c r="E4" s="1133"/>
      <c r="F4" s="1133"/>
      <c r="G4" s="1133" t="s">
        <v>331</v>
      </c>
      <c r="H4" s="1133"/>
      <c r="I4" s="1133"/>
      <c r="J4" s="1133" t="s">
        <v>332</v>
      </c>
      <c r="K4" s="1133"/>
      <c r="L4" s="1133"/>
      <c r="M4" s="1266" t="s">
        <v>5</v>
      </c>
    </row>
    <row r="5" spans="1:13" ht="20.100000000000001" customHeight="1">
      <c r="A5" s="1134"/>
      <c r="B5" s="1134"/>
      <c r="C5" s="1270"/>
      <c r="D5" s="1263" t="s">
        <v>223</v>
      </c>
      <c r="E5" s="1263"/>
      <c r="F5" s="1263"/>
      <c r="G5" s="1263" t="s">
        <v>333</v>
      </c>
      <c r="H5" s="1263"/>
      <c r="I5" s="1263"/>
      <c r="J5" s="1263" t="s">
        <v>225</v>
      </c>
      <c r="K5" s="1263"/>
      <c r="L5" s="1263"/>
      <c r="M5" s="1267"/>
    </row>
    <row r="6" spans="1:13" ht="20.100000000000001" customHeight="1">
      <c r="A6" s="1134"/>
      <c r="B6" s="1134"/>
      <c r="C6" s="1271" t="s">
        <v>437</v>
      </c>
      <c r="D6" s="525" t="s">
        <v>181</v>
      </c>
      <c r="E6" s="525" t="s">
        <v>182</v>
      </c>
      <c r="F6" s="525" t="s">
        <v>200</v>
      </c>
      <c r="G6" s="525" t="s">
        <v>181</v>
      </c>
      <c r="H6" s="525" t="s">
        <v>182</v>
      </c>
      <c r="I6" s="525" t="s">
        <v>200</v>
      </c>
      <c r="J6" s="525" t="s">
        <v>181</v>
      </c>
      <c r="K6" s="525" t="s">
        <v>182</v>
      </c>
      <c r="L6" s="525" t="s">
        <v>651</v>
      </c>
      <c r="M6" s="1267"/>
    </row>
    <row r="7" spans="1:13" ht="20.100000000000001" customHeight="1" thickBot="1">
      <c r="A7" s="513"/>
      <c r="B7" s="526" t="s">
        <v>334</v>
      </c>
      <c r="C7" s="1272"/>
      <c r="D7" s="376" t="s">
        <v>666</v>
      </c>
      <c r="E7" s="376" t="s">
        <v>667</v>
      </c>
      <c r="F7" s="376" t="s">
        <v>8</v>
      </c>
      <c r="G7" s="376" t="s">
        <v>666</v>
      </c>
      <c r="H7" s="376" t="s">
        <v>667</v>
      </c>
      <c r="I7" s="376" t="s">
        <v>8</v>
      </c>
      <c r="J7" s="376" t="s">
        <v>666</v>
      </c>
      <c r="K7" s="376" t="s">
        <v>667</v>
      </c>
      <c r="L7" s="376" t="s">
        <v>8</v>
      </c>
      <c r="M7" s="1268"/>
    </row>
    <row r="8" spans="1:13" ht="23.25" customHeight="1" thickTop="1">
      <c r="A8" s="279" t="s">
        <v>286</v>
      </c>
      <c r="B8" s="463">
        <v>2</v>
      </c>
      <c r="C8" s="463">
        <v>100</v>
      </c>
      <c r="D8" s="463">
        <v>36</v>
      </c>
      <c r="E8" s="463">
        <v>29</v>
      </c>
      <c r="F8" s="463">
        <f>SUM(D8:E8)</f>
        <v>65</v>
      </c>
      <c r="G8" s="463">
        <v>8</v>
      </c>
      <c r="H8" s="463">
        <v>9</v>
      </c>
      <c r="I8" s="463">
        <f>SUM(G8:H8)</f>
        <v>17</v>
      </c>
      <c r="J8" s="463">
        <v>7</v>
      </c>
      <c r="K8" s="463">
        <v>14</v>
      </c>
      <c r="L8" s="463">
        <f>K8+J8</f>
        <v>21</v>
      </c>
      <c r="M8" s="464" t="s">
        <v>13</v>
      </c>
    </row>
    <row r="9" spans="1:13" ht="23.25" customHeight="1">
      <c r="A9" s="281" t="s">
        <v>14</v>
      </c>
      <c r="B9" s="465">
        <v>1</v>
      </c>
      <c r="C9" s="465">
        <v>50</v>
      </c>
      <c r="D9" s="465">
        <v>31</v>
      </c>
      <c r="E9" s="465">
        <v>0</v>
      </c>
      <c r="F9" s="465">
        <f t="shared" ref="F9:F20" si="0">SUM(D9:E9)</f>
        <v>31</v>
      </c>
      <c r="G9" s="465">
        <v>3</v>
      </c>
      <c r="H9" s="465">
        <v>0</v>
      </c>
      <c r="I9" s="465">
        <f t="shared" ref="I9:I20" si="1">SUM(G9:H9)</f>
        <v>3</v>
      </c>
      <c r="J9" s="465">
        <v>2</v>
      </c>
      <c r="K9" s="465">
        <v>0</v>
      </c>
      <c r="L9" s="465">
        <f t="shared" ref="L9:L20" si="2">K9+J9</f>
        <v>2</v>
      </c>
      <c r="M9" s="466" t="s">
        <v>15</v>
      </c>
    </row>
    <row r="10" spans="1:13" ht="23.25" customHeight="1">
      <c r="A10" s="281" t="s">
        <v>525</v>
      </c>
      <c r="B10" s="465">
        <v>1</v>
      </c>
      <c r="C10" s="465">
        <v>30</v>
      </c>
      <c r="D10" s="465">
        <v>11</v>
      </c>
      <c r="E10" s="465">
        <v>0</v>
      </c>
      <c r="F10" s="465">
        <f t="shared" si="0"/>
        <v>11</v>
      </c>
      <c r="G10" s="465">
        <v>1</v>
      </c>
      <c r="H10" s="465">
        <v>0</v>
      </c>
      <c r="I10" s="465">
        <f t="shared" si="1"/>
        <v>1</v>
      </c>
      <c r="J10" s="465">
        <v>2</v>
      </c>
      <c r="K10" s="465">
        <v>0</v>
      </c>
      <c r="L10" s="465">
        <f t="shared" si="2"/>
        <v>2</v>
      </c>
      <c r="M10" s="708" t="s">
        <v>178</v>
      </c>
    </row>
    <row r="11" spans="1:13" ht="23.25" customHeight="1">
      <c r="A11" s="281" t="s">
        <v>287</v>
      </c>
      <c r="B11" s="465">
        <v>7</v>
      </c>
      <c r="C11" s="465">
        <v>425</v>
      </c>
      <c r="D11" s="465">
        <v>56</v>
      </c>
      <c r="E11" s="465">
        <v>200</v>
      </c>
      <c r="F11" s="465">
        <f t="shared" si="0"/>
        <v>256</v>
      </c>
      <c r="G11" s="465">
        <v>43</v>
      </c>
      <c r="H11" s="465">
        <v>86</v>
      </c>
      <c r="I11" s="465">
        <f t="shared" si="1"/>
        <v>129</v>
      </c>
      <c r="J11" s="465">
        <v>32</v>
      </c>
      <c r="K11" s="465">
        <v>125</v>
      </c>
      <c r="L11" s="465">
        <f t="shared" si="2"/>
        <v>157</v>
      </c>
      <c r="M11" s="466" t="s">
        <v>21</v>
      </c>
    </row>
    <row r="12" spans="1:13" ht="23.25" customHeight="1">
      <c r="A12" s="281" t="s">
        <v>22</v>
      </c>
      <c r="B12" s="465">
        <v>2</v>
      </c>
      <c r="C12" s="465">
        <v>60</v>
      </c>
      <c r="D12" s="465">
        <v>14</v>
      </c>
      <c r="E12" s="465">
        <v>4</v>
      </c>
      <c r="F12" s="465">
        <f t="shared" si="0"/>
        <v>18</v>
      </c>
      <c r="G12" s="465">
        <v>14</v>
      </c>
      <c r="H12" s="465">
        <v>0</v>
      </c>
      <c r="I12" s="465">
        <f t="shared" si="1"/>
        <v>14</v>
      </c>
      <c r="J12" s="465">
        <v>1</v>
      </c>
      <c r="K12" s="465">
        <v>3</v>
      </c>
      <c r="L12" s="465">
        <f t="shared" si="2"/>
        <v>4</v>
      </c>
      <c r="M12" s="466" t="s">
        <v>23</v>
      </c>
    </row>
    <row r="13" spans="1:13" ht="23.25" customHeight="1">
      <c r="A13" s="281" t="s">
        <v>24</v>
      </c>
      <c r="B13" s="465">
        <v>2</v>
      </c>
      <c r="C13" s="465">
        <v>74</v>
      </c>
      <c r="D13" s="465">
        <v>40</v>
      </c>
      <c r="E13" s="465">
        <v>9</v>
      </c>
      <c r="F13" s="465">
        <f t="shared" si="0"/>
        <v>49</v>
      </c>
      <c r="G13" s="465">
        <v>173</v>
      </c>
      <c r="H13" s="465">
        <v>18</v>
      </c>
      <c r="I13" s="465">
        <f t="shared" si="1"/>
        <v>191</v>
      </c>
      <c r="J13" s="465">
        <v>173</v>
      </c>
      <c r="K13" s="465">
        <v>18</v>
      </c>
      <c r="L13" s="465">
        <f t="shared" si="2"/>
        <v>191</v>
      </c>
      <c r="M13" s="466" t="s">
        <v>25</v>
      </c>
    </row>
    <row r="14" spans="1:13" ht="23.25" customHeight="1">
      <c r="A14" s="467" t="s">
        <v>26</v>
      </c>
      <c r="B14" s="465">
        <v>1</v>
      </c>
      <c r="C14" s="465">
        <v>40</v>
      </c>
      <c r="D14" s="465">
        <v>6</v>
      </c>
      <c r="E14" s="465">
        <v>0</v>
      </c>
      <c r="F14" s="465">
        <f t="shared" si="0"/>
        <v>6</v>
      </c>
      <c r="G14" s="465">
        <v>6</v>
      </c>
      <c r="H14" s="465">
        <v>0</v>
      </c>
      <c r="I14" s="465">
        <f t="shared" si="1"/>
        <v>6</v>
      </c>
      <c r="J14" s="465">
        <v>3</v>
      </c>
      <c r="K14" s="465">
        <v>0</v>
      </c>
      <c r="L14" s="465">
        <f t="shared" si="2"/>
        <v>3</v>
      </c>
      <c r="M14" s="466" t="s">
        <v>27</v>
      </c>
    </row>
    <row r="15" spans="1:13" ht="23.25" customHeight="1">
      <c r="A15" s="281" t="s">
        <v>28</v>
      </c>
      <c r="B15" s="465">
        <v>3</v>
      </c>
      <c r="C15" s="465">
        <v>180</v>
      </c>
      <c r="D15" s="465">
        <v>67</v>
      </c>
      <c r="E15" s="465">
        <v>71</v>
      </c>
      <c r="F15" s="465">
        <f t="shared" si="0"/>
        <v>138</v>
      </c>
      <c r="G15" s="465">
        <v>61</v>
      </c>
      <c r="H15" s="465">
        <v>39</v>
      </c>
      <c r="I15" s="465">
        <f t="shared" si="1"/>
        <v>100</v>
      </c>
      <c r="J15" s="465">
        <v>12</v>
      </c>
      <c r="K15" s="465">
        <v>19</v>
      </c>
      <c r="L15" s="465">
        <f t="shared" si="2"/>
        <v>31</v>
      </c>
      <c r="M15" s="466" t="s">
        <v>29</v>
      </c>
    </row>
    <row r="16" spans="1:13" ht="23.25" customHeight="1">
      <c r="A16" s="281" t="s">
        <v>289</v>
      </c>
      <c r="B16" s="465">
        <v>1</v>
      </c>
      <c r="C16" s="465">
        <v>50</v>
      </c>
      <c r="D16" s="465">
        <v>21</v>
      </c>
      <c r="E16" s="465">
        <v>0</v>
      </c>
      <c r="F16" s="465">
        <f t="shared" si="0"/>
        <v>21</v>
      </c>
      <c r="G16" s="465">
        <v>8</v>
      </c>
      <c r="H16" s="465">
        <v>0</v>
      </c>
      <c r="I16" s="465">
        <f t="shared" si="1"/>
        <v>8</v>
      </c>
      <c r="J16" s="465">
        <v>0</v>
      </c>
      <c r="K16" s="465">
        <v>0</v>
      </c>
      <c r="L16" s="465">
        <f t="shared" si="2"/>
        <v>0</v>
      </c>
      <c r="M16" s="466" t="s">
        <v>31</v>
      </c>
    </row>
    <row r="17" spans="1:13" ht="23.25" customHeight="1">
      <c r="A17" s="467" t="s">
        <v>32</v>
      </c>
      <c r="B17" s="465">
        <v>2</v>
      </c>
      <c r="C17" s="465">
        <v>75</v>
      </c>
      <c r="D17" s="465">
        <v>17</v>
      </c>
      <c r="E17" s="465">
        <v>12</v>
      </c>
      <c r="F17" s="465">
        <f t="shared" si="0"/>
        <v>29</v>
      </c>
      <c r="G17" s="465">
        <v>0</v>
      </c>
      <c r="H17" s="465">
        <v>0</v>
      </c>
      <c r="I17" s="465">
        <f t="shared" si="1"/>
        <v>0</v>
      </c>
      <c r="J17" s="465">
        <v>0</v>
      </c>
      <c r="K17" s="465">
        <v>4</v>
      </c>
      <c r="L17" s="465">
        <f t="shared" si="2"/>
        <v>4</v>
      </c>
      <c r="M17" s="466" t="s">
        <v>179</v>
      </c>
    </row>
    <row r="18" spans="1:13" ht="23.25" customHeight="1">
      <c r="A18" s="467" t="s">
        <v>34</v>
      </c>
      <c r="B18" s="465">
        <v>1</v>
      </c>
      <c r="C18" s="465">
        <v>50</v>
      </c>
      <c r="D18" s="465">
        <v>11</v>
      </c>
      <c r="E18" s="465">
        <v>0</v>
      </c>
      <c r="F18" s="465">
        <f t="shared" si="0"/>
        <v>11</v>
      </c>
      <c r="G18" s="465">
        <v>11</v>
      </c>
      <c r="H18" s="465">
        <v>0</v>
      </c>
      <c r="I18" s="465">
        <f t="shared" si="1"/>
        <v>11</v>
      </c>
      <c r="J18" s="465">
        <v>1</v>
      </c>
      <c r="K18" s="465">
        <v>0</v>
      </c>
      <c r="L18" s="465">
        <f t="shared" si="2"/>
        <v>1</v>
      </c>
      <c r="M18" s="466" t="s">
        <v>35</v>
      </c>
    </row>
    <row r="19" spans="1:13" ht="23.25" customHeight="1">
      <c r="A19" s="467" t="s">
        <v>602</v>
      </c>
      <c r="B19" s="465">
        <v>2</v>
      </c>
      <c r="C19" s="465">
        <v>50</v>
      </c>
      <c r="D19" s="465">
        <v>14</v>
      </c>
      <c r="E19" s="465">
        <v>13</v>
      </c>
      <c r="F19" s="465">
        <f t="shared" si="0"/>
        <v>27</v>
      </c>
      <c r="G19" s="465">
        <v>5</v>
      </c>
      <c r="H19" s="465">
        <v>5</v>
      </c>
      <c r="I19" s="465">
        <f t="shared" si="1"/>
        <v>10</v>
      </c>
      <c r="J19" s="465">
        <v>4</v>
      </c>
      <c r="K19" s="465">
        <v>0</v>
      </c>
      <c r="L19" s="465">
        <f t="shared" si="2"/>
        <v>4</v>
      </c>
      <c r="M19" s="466" t="s">
        <v>37</v>
      </c>
    </row>
    <row r="20" spans="1:13" ht="23.25" customHeight="1" thickBot="1">
      <c r="A20" s="468" t="s">
        <v>290</v>
      </c>
      <c r="B20" s="469">
        <v>1</v>
      </c>
      <c r="C20" s="469">
        <v>50</v>
      </c>
      <c r="D20" s="469">
        <v>15</v>
      </c>
      <c r="E20" s="469">
        <v>5</v>
      </c>
      <c r="F20" s="469">
        <f t="shared" si="0"/>
        <v>20</v>
      </c>
      <c r="G20" s="469">
        <v>3</v>
      </c>
      <c r="H20" s="469">
        <v>4</v>
      </c>
      <c r="I20" s="469">
        <f t="shared" si="1"/>
        <v>7</v>
      </c>
      <c r="J20" s="469">
        <v>8</v>
      </c>
      <c r="K20" s="469">
        <v>2</v>
      </c>
      <c r="L20" s="469">
        <f t="shared" si="2"/>
        <v>10</v>
      </c>
      <c r="M20" s="470" t="s">
        <v>41</v>
      </c>
    </row>
    <row r="21" spans="1:13" ht="23.25" customHeight="1" thickTop="1" thickBot="1">
      <c r="A21" s="481" t="s">
        <v>200</v>
      </c>
      <c r="B21" s="482">
        <f>SUM(B8:B20)</f>
        <v>26</v>
      </c>
      <c r="C21" s="482">
        <f t="shared" ref="C21:D21" si="3">SUM(C8:C20)</f>
        <v>1234</v>
      </c>
      <c r="D21" s="482">
        <f t="shared" si="3"/>
        <v>339</v>
      </c>
      <c r="E21" s="482">
        <f>SUM(E8:E20)</f>
        <v>343</v>
      </c>
      <c r="F21" s="482">
        <f t="shared" ref="F21" si="4">SUM(F8:F20)</f>
        <v>682</v>
      </c>
      <c r="G21" s="482">
        <f t="shared" ref="G21" si="5">SUM(G8:G20)</f>
        <v>336</v>
      </c>
      <c r="H21" s="482">
        <f>SUM(H8:H20)</f>
        <v>161</v>
      </c>
      <c r="I21" s="482">
        <f t="shared" ref="I21" si="6">SUM(I8:I20)</f>
        <v>497</v>
      </c>
      <c r="J21" s="482">
        <f>SUM(J8:J20)</f>
        <v>245</v>
      </c>
      <c r="K21" s="482">
        <f>SUM(K8:K20)</f>
        <v>185</v>
      </c>
      <c r="L21" s="482">
        <f t="shared" ref="L21" si="7">SUM(L8:L20)</f>
        <v>430</v>
      </c>
      <c r="M21" s="478" t="s">
        <v>8</v>
      </c>
    </row>
    <row r="22" spans="1:13" ht="20.100000000000001" customHeight="1" thickTop="1">
      <c r="A22" s="193"/>
      <c r="B22" s="193"/>
      <c r="C22" s="193"/>
      <c r="D22" s="193"/>
      <c r="E22" s="193"/>
      <c r="F22" s="193"/>
      <c r="G22" s="194"/>
      <c r="H22" s="194"/>
      <c r="I22" s="194"/>
      <c r="J22" s="194"/>
      <c r="K22" s="194"/>
      <c r="L22" s="194"/>
      <c r="M22" s="194"/>
    </row>
    <row r="23" spans="1:13" ht="0.75" customHeight="1">
      <c r="F23" s="195">
        <f>SUM(D23:E23)</f>
        <v>0</v>
      </c>
      <c r="G23" s="196"/>
      <c r="H23" s="196"/>
      <c r="I23" s="196"/>
    </row>
    <row r="24" spans="1:13">
      <c r="F24" s="194"/>
      <c r="G24" s="194"/>
      <c r="H24" s="194"/>
      <c r="I24" s="194"/>
    </row>
  </sheetData>
  <mergeCells count="14">
    <mergeCell ref="G5:I5"/>
    <mergeCell ref="J5:L5"/>
    <mergeCell ref="A1:M1"/>
    <mergeCell ref="A2:M2"/>
    <mergeCell ref="A3:L3"/>
    <mergeCell ref="A4:A6"/>
    <mergeCell ref="B4:B6"/>
    <mergeCell ref="D4:F4"/>
    <mergeCell ref="G4:I4"/>
    <mergeCell ref="J4:L4"/>
    <mergeCell ref="M4:M7"/>
    <mergeCell ref="D5:F5"/>
    <mergeCell ref="C4:C5"/>
    <mergeCell ref="C6:C7"/>
  </mergeCells>
  <printOptions horizontalCentered="1"/>
  <pageMargins left="1" right="1" top="1.5" bottom="1" header="1.5" footer="1"/>
  <pageSetup paperSize="9" scale="8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U24"/>
  <sheetViews>
    <sheetView rightToLeft="1" view="pageBreakPreview" zoomScale="80" zoomScaleNormal="80" zoomScaleSheetLayoutView="80" workbookViewId="0">
      <selection sqref="A1:P1"/>
    </sheetView>
  </sheetViews>
  <sheetFormatPr defaultRowHeight="12.75"/>
  <cols>
    <col min="1" max="1" width="11.28515625" style="1" customWidth="1"/>
    <col min="2" max="2" width="7.42578125" style="1" customWidth="1"/>
    <col min="3" max="6" width="8.140625" style="1" customWidth="1"/>
    <col min="7" max="8" width="7.28515625" style="1" customWidth="1"/>
    <col min="9" max="9" width="9.140625" style="1" customWidth="1"/>
    <col min="10" max="10" width="6.5703125" style="1" customWidth="1"/>
    <col min="11" max="11" width="10.28515625" style="1" customWidth="1"/>
    <col min="12" max="12" width="6.5703125" style="1" customWidth="1"/>
    <col min="13" max="13" width="7.5703125" style="1" customWidth="1"/>
    <col min="14" max="16" width="8.140625" style="1" customWidth="1"/>
    <col min="17" max="17" width="18.140625" style="1" customWidth="1"/>
    <col min="18" max="16384" width="9.140625" style="1"/>
  </cols>
  <sheetData>
    <row r="1" spans="1:17" s="15" customFormat="1" ht="19.5" customHeight="1">
      <c r="A1" s="1275"/>
      <c r="B1" s="1275"/>
      <c r="C1" s="1275"/>
      <c r="D1" s="1275"/>
      <c r="E1" s="1275"/>
      <c r="F1" s="1275"/>
      <c r="G1" s="1275"/>
      <c r="H1" s="1275"/>
      <c r="I1" s="1275"/>
      <c r="J1" s="1275"/>
      <c r="K1" s="1275"/>
      <c r="L1" s="1275"/>
      <c r="M1" s="1275"/>
      <c r="N1" s="1275"/>
      <c r="O1" s="1275"/>
      <c r="P1" s="1275"/>
    </row>
    <row r="2" spans="1:17" ht="21.75" customHeight="1">
      <c r="A2" s="1276" t="s">
        <v>975</v>
      </c>
      <c r="B2" s="1276"/>
      <c r="C2" s="1276"/>
      <c r="D2" s="1276"/>
      <c r="E2" s="1276"/>
      <c r="F2" s="1276"/>
      <c r="G2" s="1276"/>
      <c r="H2" s="1276"/>
      <c r="I2" s="1276"/>
      <c r="J2" s="1276"/>
      <c r="K2" s="1276"/>
      <c r="L2" s="1276"/>
      <c r="M2" s="1276"/>
      <c r="N2" s="1276"/>
      <c r="O2" s="1276"/>
      <c r="P2" s="1276"/>
      <c r="Q2" s="1276"/>
    </row>
    <row r="3" spans="1:17" ht="21.75" customHeight="1">
      <c r="A3" s="1264" t="s">
        <v>335</v>
      </c>
      <c r="B3" s="1264"/>
      <c r="C3" s="1264"/>
      <c r="D3" s="1264"/>
      <c r="E3" s="1264"/>
      <c r="F3" s="1264"/>
      <c r="G3" s="1264"/>
      <c r="H3" s="1264"/>
      <c r="I3" s="1264"/>
      <c r="J3" s="1264"/>
      <c r="K3" s="1264"/>
      <c r="L3" s="1264"/>
      <c r="M3" s="1264"/>
      <c r="N3" s="1264"/>
      <c r="O3" s="1264"/>
      <c r="P3" s="1264"/>
      <c r="Q3" s="1264"/>
    </row>
    <row r="4" spans="1:17" ht="21.75" customHeight="1" thickBot="1">
      <c r="A4" s="1277" t="s">
        <v>756</v>
      </c>
      <c r="B4" s="1277"/>
      <c r="C4" s="1277"/>
      <c r="D4" s="1277"/>
      <c r="E4" s="1277"/>
      <c r="F4" s="1277"/>
      <c r="G4" s="1277"/>
      <c r="H4" s="1277"/>
      <c r="I4" s="1277"/>
      <c r="J4" s="1277"/>
      <c r="K4" s="1277"/>
      <c r="L4" s="1277"/>
      <c r="M4" s="1277"/>
      <c r="N4" s="1277"/>
      <c r="O4" s="1277"/>
      <c r="P4" s="1277"/>
      <c r="Q4" s="514" t="s">
        <v>373</v>
      </c>
    </row>
    <row r="5" spans="1:17" ht="20.100000000000001" customHeight="1" thickTop="1">
      <c r="A5" s="1133" t="s">
        <v>3</v>
      </c>
      <c r="B5" s="1278" t="s">
        <v>239</v>
      </c>
      <c r="C5" s="1278"/>
      <c r="D5" s="1273" t="s">
        <v>336</v>
      </c>
      <c r="E5" s="1273"/>
      <c r="F5" s="1273" t="s">
        <v>337</v>
      </c>
      <c r="G5" s="1273"/>
      <c r="H5" s="1273" t="s">
        <v>338</v>
      </c>
      <c r="I5" s="1273"/>
      <c r="J5" s="1273" t="s">
        <v>339</v>
      </c>
      <c r="K5" s="1273"/>
      <c r="L5" s="1279" t="s">
        <v>340</v>
      </c>
      <c r="M5" s="1279"/>
      <c r="N5" s="1133" t="s">
        <v>345</v>
      </c>
      <c r="O5" s="1133"/>
      <c r="P5" s="1133"/>
      <c r="Q5" s="1149" t="s">
        <v>5</v>
      </c>
    </row>
    <row r="6" spans="1:17" ht="20.100000000000001" customHeight="1">
      <c r="A6" s="1134"/>
      <c r="B6" s="1276" t="s">
        <v>240</v>
      </c>
      <c r="C6" s="1276"/>
      <c r="D6" s="1274"/>
      <c r="E6" s="1274"/>
      <c r="F6" s="1274"/>
      <c r="G6" s="1274"/>
      <c r="H6" s="1274"/>
      <c r="I6" s="1274"/>
      <c r="J6" s="1274"/>
      <c r="K6" s="1274"/>
      <c r="L6" s="1280" t="s">
        <v>341</v>
      </c>
      <c r="M6" s="1280"/>
      <c r="N6" s="1134" t="s">
        <v>8</v>
      </c>
      <c r="O6" s="1134"/>
      <c r="P6" s="1134"/>
      <c r="Q6" s="1150"/>
    </row>
    <row r="7" spans="1:17" s="194" customFormat="1" ht="20.100000000000001" customHeight="1">
      <c r="A7" s="1134"/>
      <c r="B7" s="527" t="s">
        <v>181</v>
      </c>
      <c r="C7" s="527" t="s">
        <v>182</v>
      </c>
      <c r="D7" s="527" t="s">
        <v>181</v>
      </c>
      <c r="E7" s="527" t="s">
        <v>182</v>
      </c>
      <c r="F7" s="527" t="s">
        <v>181</v>
      </c>
      <c r="G7" s="527" t="s">
        <v>182</v>
      </c>
      <c r="H7" s="527" t="s">
        <v>181</v>
      </c>
      <c r="I7" s="527" t="s">
        <v>182</v>
      </c>
      <c r="J7" s="527" t="s">
        <v>181</v>
      </c>
      <c r="K7" s="527" t="s">
        <v>182</v>
      </c>
      <c r="L7" s="527" t="s">
        <v>181</v>
      </c>
      <c r="M7" s="527" t="s">
        <v>182</v>
      </c>
      <c r="N7" s="527" t="s">
        <v>181</v>
      </c>
      <c r="O7" s="527" t="s">
        <v>182</v>
      </c>
      <c r="P7" s="527" t="s">
        <v>651</v>
      </c>
      <c r="Q7" s="1150"/>
    </row>
    <row r="8" spans="1:17" s="194" customFormat="1" ht="20.100000000000001" customHeight="1" thickBot="1">
      <c r="A8" s="1135"/>
      <c r="B8" s="501" t="s">
        <v>666</v>
      </c>
      <c r="C8" s="501" t="s">
        <v>667</v>
      </c>
      <c r="D8" s="501" t="s">
        <v>666</v>
      </c>
      <c r="E8" s="501" t="s">
        <v>667</v>
      </c>
      <c r="F8" s="501" t="s">
        <v>666</v>
      </c>
      <c r="G8" s="501" t="s">
        <v>667</v>
      </c>
      <c r="H8" s="501" t="s">
        <v>666</v>
      </c>
      <c r="I8" s="501" t="s">
        <v>667</v>
      </c>
      <c r="J8" s="501" t="s">
        <v>666</v>
      </c>
      <c r="K8" s="501" t="s">
        <v>667</v>
      </c>
      <c r="L8" s="501" t="s">
        <v>666</v>
      </c>
      <c r="M8" s="501" t="s">
        <v>667</v>
      </c>
      <c r="N8" s="501" t="s">
        <v>666</v>
      </c>
      <c r="O8" s="501" t="s">
        <v>667</v>
      </c>
      <c r="P8" s="501" t="s">
        <v>8</v>
      </c>
      <c r="Q8" s="1151"/>
    </row>
    <row r="9" spans="1:17" s="194" customFormat="1" ht="22.5" customHeight="1" thickTop="1">
      <c r="A9" s="279" t="s">
        <v>286</v>
      </c>
      <c r="B9" s="197">
        <v>6</v>
      </c>
      <c r="C9" s="197">
        <v>15</v>
      </c>
      <c r="D9" s="197">
        <v>0</v>
      </c>
      <c r="E9" s="197">
        <v>0</v>
      </c>
      <c r="F9" s="197">
        <v>4</v>
      </c>
      <c r="G9" s="197">
        <v>1</v>
      </c>
      <c r="H9" s="197">
        <v>9</v>
      </c>
      <c r="I9" s="197">
        <v>8</v>
      </c>
      <c r="J9" s="197">
        <v>9</v>
      </c>
      <c r="K9" s="197">
        <v>3</v>
      </c>
      <c r="L9" s="197">
        <v>8</v>
      </c>
      <c r="M9" s="197">
        <v>2</v>
      </c>
      <c r="N9" s="197">
        <f>L9+J9+H9+F9+D9+B9</f>
        <v>36</v>
      </c>
      <c r="O9" s="197">
        <f>M9+K9+I9+G9+E9+C9</f>
        <v>29</v>
      </c>
      <c r="P9" s="197">
        <f>SUM(N9:O9)</f>
        <v>65</v>
      </c>
      <c r="Q9" s="471" t="s">
        <v>13</v>
      </c>
    </row>
    <row r="10" spans="1:17" s="194" customFormat="1" ht="22.5" customHeight="1">
      <c r="A10" s="281" t="s">
        <v>14</v>
      </c>
      <c r="B10" s="110">
        <v>0</v>
      </c>
      <c r="C10" s="110">
        <v>0</v>
      </c>
      <c r="D10" s="110">
        <v>0</v>
      </c>
      <c r="E10" s="110">
        <v>0</v>
      </c>
      <c r="F10" s="110">
        <v>0</v>
      </c>
      <c r="G10" s="110">
        <v>0</v>
      </c>
      <c r="H10" s="110">
        <v>10</v>
      </c>
      <c r="I10" s="110">
        <v>0</v>
      </c>
      <c r="J10" s="110">
        <v>12</v>
      </c>
      <c r="K10" s="110">
        <v>0</v>
      </c>
      <c r="L10" s="110">
        <v>9</v>
      </c>
      <c r="M10" s="110">
        <v>0</v>
      </c>
      <c r="N10" s="110">
        <f t="shared" ref="N10:O22" si="0">L10+J10+H10+F10+D10+B10</f>
        <v>31</v>
      </c>
      <c r="O10" s="110">
        <f t="shared" si="0"/>
        <v>0</v>
      </c>
      <c r="P10" s="110">
        <f t="shared" ref="P10:P22" si="1">SUM(N10:O10)</f>
        <v>31</v>
      </c>
      <c r="Q10" s="472" t="s">
        <v>15</v>
      </c>
    </row>
    <row r="11" spans="1:17" s="194" customFormat="1" ht="22.5" customHeight="1">
      <c r="A11" s="281" t="s">
        <v>16</v>
      </c>
      <c r="B11" s="110">
        <v>0</v>
      </c>
      <c r="C11" s="110">
        <v>0</v>
      </c>
      <c r="D11" s="110">
        <v>2</v>
      </c>
      <c r="E11" s="110">
        <v>0</v>
      </c>
      <c r="F11" s="110">
        <v>9</v>
      </c>
      <c r="G11" s="110">
        <v>0</v>
      </c>
      <c r="H11" s="110">
        <v>0</v>
      </c>
      <c r="I11" s="110">
        <v>0</v>
      </c>
      <c r="J11" s="110">
        <v>0</v>
      </c>
      <c r="K11" s="110">
        <v>0</v>
      </c>
      <c r="L11" s="110">
        <v>0</v>
      </c>
      <c r="M11" s="110">
        <v>0</v>
      </c>
      <c r="N11" s="110">
        <f t="shared" ref="N11" si="2">L11+J11+H11+F11+D11+B11</f>
        <v>11</v>
      </c>
      <c r="O11" s="110">
        <f t="shared" ref="O11" si="3">M11+K11+I11+G11+E11+C11</f>
        <v>0</v>
      </c>
      <c r="P11" s="110">
        <f t="shared" ref="P11" si="4">SUM(N11:O11)</f>
        <v>11</v>
      </c>
      <c r="Q11" s="708" t="s">
        <v>178</v>
      </c>
    </row>
    <row r="12" spans="1:17" s="194" customFormat="1" ht="22.5" customHeight="1">
      <c r="A12" s="281" t="s">
        <v>287</v>
      </c>
      <c r="B12" s="110">
        <v>9</v>
      </c>
      <c r="C12" s="110">
        <v>15</v>
      </c>
      <c r="D12" s="110">
        <v>11</v>
      </c>
      <c r="E12" s="110">
        <v>14</v>
      </c>
      <c r="F12" s="110">
        <v>10</v>
      </c>
      <c r="G12" s="110">
        <v>14</v>
      </c>
      <c r="H12" s="110">
        <v>23</v>
      </c>
      <c r="I12" s="110">
        <v>36</v>
      </c>
      <c r="J12" s="110">
        <v>1</v>
      </c>
      <c r="K12" s="110">
        <v>32</v>
      </c>
      <c r="L12" s="110">
        <v>2</v>
      </c>
      <c r="M12" s="110">
        <v>89</v>
      </c>
      <c r="N12" s="110">
        <f>L12+J12+H12+F12+D12+B12</f>
        <v>56</v>
      </c>
      <c r="O12" s="110">
        <f>M12+K12+I12+G12+E12+C12</f>
        <v>200</v>
      </c>
      <c r="P12" s="110">
        <f>SUM(N12:O12)</f>
        <v>256</v>
      </c>
      <c r="Q12" s="472" t="s">
        <v>21</v>
      </c>
    </row>
    <row r="13" spans="1:17" s="194" customFormat="1" ht="22.5" customHeight="1">
      <c r="A13" s="281" t="s">
        <v>22</v>
      </c>
      <c r="B13" s="110">
        <v>0</v>
      </c>
      <c r="C13" s="110">
        <v>0</v>
      </c>
      <c r="D13" s="110">
        <v>0</v>
      </c>
      <c r="E13" s="110">
        <v>0</v>
      </c>
      <c r="F13" s="110">
        <v>1</v>
      </c>
      <c r="G13" s="110">
        <v>1</v>
      </c>
      <c r="H13" s="110">
        <v>5</v>
      </c>
      <c r="I13" s="110">
        <v>2</v>
      </c>
      <c r="J13" s="110">
        <v>5</v>
      </c>
      <c r="K13" s="110">
        <v>1</v>
      </c>
      <c r="L13" s="110">
        <v>3</v>
      </c>
      <c r="M13" s="110">
        <v>0</v>
      </c>
      <c r="N13" s="110">
        <f t="shared" si="0"/>
        <v>14</v>
      </c>
      <c r="O13" s="110">
        <f t="shared" si="0"/>
        <v>4</v>
      </c>
      <c r="P13" s="110">
        <f t="shared" si="1"/>
        <v>18</v>
      </c>
      <c r="Q13" s="472" t="s">
        <v>23</v>
      </c>
    </row>
    <row r="14" spans="1:17" s="194" customFormat="1" ht="22.5" customHeight="1">
      <c r="A14" s="281" t="s">
        <v>24</v>
      </c>
      <c r="B14" s="110">
        <v>0</v>
      </c>
      <c r="C14" s="110">
        <v>0</v>
      </c>
      <c r="D14" s="110">
        <v>2</v>
      </c>
      <c r="E14" s="110">
        <v>0</v>
      </c>
      <c r="F14" s="110">
        <v>2</v>
      </c>
      <c r="G14" s="110">
        <v>2</v>
      </c>
      <c r="H14" s="110">
        <v>5</v>
      </c>
      <c r="I14" s="110">
        <v>0</v>
      </c>
      <c r="J14" s="110">
        <v>16</v>
      </c>
      <c r="K14" s="110">
        <v>2</v>
      </c>
      <c r="L14" s="110">
        <v>15</v>
      </c>
      <c r="M14" s="110">
        <v>5</v>
      </c>
      <c r="N14" s="110">
        <f t="shared" ref="N14" si="5">L14+J14+H14+F14+D14+B14</f>
        <v>40</v>
      </c>
      <c r="O14" s="110">
        <f t="shared" ref="O14" si="6">M14+K14+I14+G14+E14+C14</f>
        <v>9</v>
      </c>
      <c r="P14" s="110">
        <f t="shared" ref="P14" si="7">SUM(N14:O14)</f>
        <v>49</v>
      </c>
      <c r="Q14" s="466" t="s">
        <v>25</v>
      </c>
    </row>
    <row r="15" spans="1:17" s="194" customFormat="1" ht="22.5" customHeight="1">
      <c r="A15" s="281" t="s">
        <v>26</v>
      </c>
      <c r="B15" s="110">
        <v>0</v>
      </c>
      <c r="C15" s="110">
        <v>0</v>
      </c>
      <c r="D15" s="110">
        <v>0</v>
      </c>
      <c r="E15" s="110">
        <v>0</v>
      </c>
      <c r="F15" s="110">
        <v>0</v>
      </c>
      <c r="G15" s="110">
        <v>0</v>
      </c>
      <c r="H15" s="110">
        <v>1</v>
      </c>
      <c r="I15" s="110">
        <v>0</v>
      </c>
      <c r="J15" s="110">
        <v>0</v>
      </c>
      <c r="K15" s="110">
        <v>0</v>
      </c>
      <c r="L15" s="110">
        <v>5</v>
      </c>
      <c r="M15" s="110">
        <v>0</v>
      </c>
      <c r="N15" s="110">
        <f t="shared" ref="N15:N19" si="8">L15+J15+H15+F15+D15+B15</f>
        <v>6</v>
      </c>
      <c r="O15" s="110">
        <f t="shared" ref="O15:O19" si="9">M15+K15+I15+G15+E15+C15</f>
        <v>0</v>
      </c>
      <c r="P15" s="110">
        <f t="shared" ref="P15:P19" si="10">SUM(N15:O15)</f>
        <v>6</v>
      </c>
      <c r="Q15" s="472" t="s">
        <v>27</v>
      </c>
    </row>
    <row r="16" spans="1:17" s="194" customFormat="1" ht="22.5" customHeight="1">
      <c r="A16" s="281" t="s">
        <v>28</v>
      </c>
      <c r="B16" s="110">
        <v>5</v>
      </c>
      <c r="C16" s="110">
        <v>7</v>
      </c>
      <c r="D16" s="110">
        <v>4</v>
      </c>
      <c r="E16" s="110">
        <v>6</v>
      </c>
      <c r="F16" s="110">
        <v>15</v>
      </c>
      <c r="G16" s="110">
        <v>14</v>
      </c>
      <c r="H16" s="110">
        <v>10</v>
      </c>
      <c r="I16" s="110">
        <v>12</v>
      </c>
      <c r="J16" s="110">
        <v>15</v>
      </c>
      <c r="K16" s="110">
        <v>12</v>
      </c>
      <c r="L16" s="110">
        <v>18</v>
      </c>
      <c r="M16" s="110">
        <v>20</v>
      </c>
      <c r="N16" s="110">
        <f t="shared" ref="N16" si="11">L16+J16+H16+F16+D16+B16</f>
        <v>67</v>
      </c>
      <c r="O16" s="110">
        <f t="shared" ref="O16" si="12">M16+K16+I16+G16+E16+C16</f>
        <v>71</v>
      </c>
      <c r="P16" s="110">
        <f>SUM(N16:O16)</f>
        <v>138</v>
      </c>
      <c r="Q16" s="472" t="s">
        <v>29</v>
      </c>
    </row>
    <row r="17" spans="1:21" s="194" customFormat="1" ht="22.5" customHeight="1">
      <c r="A17" s="467" t="s">
        <v>289</v>
      </c>
      <c r="B17" s="110">
        <v>0</v>
      </c>
      <c r="C17" s="110">
        <v>0</v>
      </c>
      <c r="D17" s="110">
        <v>0</v>
      </c>
      <c r="E17" s="110">
        <v>0</v>
      </c>
      <c r="F17" s="110">
        <v>3</v>
      </c>
      <c r="G17" s="110">
        <v>0</v>
      </c>
      <c r="H17" s="110">
        <v>5</v>
      </c>
      <c r="I17" s="110">
        <v>0</v>
      </c>
      <c r="J17" s="110">
        <v>9</v>
      </c>
      <c r="K17" s="110">
        <v>0</v>
      </c>
      <c r="L17" s="110">
        <v>4</v>
      </c>
      <c r="M17" s="110">
        <v>0</v>
      </c>
      <c r="N17" s="110">
        <f t="shared" si="8"/>
        <v>21</v>
      </c>
      <c r="O17" s="110">
        <f t="shared" si="9"/>
        <v>0</v>
      </c>
      <c r="P17" s="110">
        <f t="shared" si="10"/>
        <v>21</v>
      </c>
      <c r="Q17" s="472" t="s">
        <v>31</v>
      </c>
    </row>
    <row r="18" spans="1:21" s="194" customFormat="1" ht="22.5" customHeight="1">
      <c r="A18" s="281" t="s">
        <v>32</v>
      </c>
      <c r="B18" s="110">
        <v>0</v>
      </c>
      <c r="C18" s="110">
        <v>0</v>
      </c>
      <c r="D18" s="110">
        <v>0</v>
      </c>
      <c r="E18" s="110">
        <v>0</v>
      </c>
      <c r="F18" s="110">
        <v>1</v>
      </c>
      <c r="G18" s="110">
        <v>0</v>
      </c>
      <c r="H18" s="110">
        <v>6</v>
      </c>
      <c r="I18" s="110">
        <v>1</v>
      </c>
      <c r="J18" s="110">
        <v>5</v>
      </c>
      <c r="K18" s="110">
        <v>5</v>
      </c>
      <c r="L18" s="110">
        <v>5</v>
      </c>
      <c r="M18" s="110">
        <v>6</v>
      </c>
      <c r="N18" s="110">
        <f t="shared" si="8"/>
        <v>17</v>
      </c>
      <c r="O18" s="110">
        <f t="shared" si="9"/>
        <v>12</v>
      </c>
      <c r="P18" s="110">
        <f t="shared" si="10"/>
        <v>29</v>
      </c>
      <c r="Q18" s="472" t="s">
        <v>179</v>
      </c>
    </row>
    <row r="19" spans="1:21" s="194" customFormat="1" ht="22.5" customHeight="1">
      <c r="A19" s="281" t="s">
        <v>34</v>
      </c>
      <c r="B19" s="110">
        <v>0</v>
      </c>
      <c r="C19" s="110">
        <v>0</v>
      </c>
      <c r="D19" s="110">
        <v>0</v>
      </c>
      <c r="E19" s="110">
        <v>0</v>
      </c>
      <c r="F19" s="110">
        <v>0</v>
      </c>
      <c r="G19" s="110">
        <v>0</v>
      </c>
      <c r="H19" s="110">
        <v>2</v>
      </c>
      <c r="I19" s="110">
        <v>0</v>
      </c>
      <c r="J19" s="110">
        <v>2</v>
      </c>
      <c r="K19" s="110">
        <v>0</v>
      </c>
      <c r="L19" s="110">
        <v>7</v>
      </c>
      <c r="M19" s="110">
        <v>0</v>
      </c>
      <c r="N19" s="110">
        <f t="shared" si="8"/>
        <v>11</v>
      </c>
      <c r="O19" s="110">
        <f t="shared" si="9"/>
        <v>0</v>
      </c>
      <c r="P19" s="110">
        <f t="shared" si="10"/>
        <v>11</v>
      </c>
      <c r="Q19" s="472" t="s">
        <v>35</v>
      </c>
    </row>
    <row r="20" spans="1:21" s="194" customFormat="1" ht="22.5" customHeight="1">
      <c r="A20" s="281" t="s">
        <v>36</v>
      </c>
      <c r="B20" s="110">
        <v>1</v>
      </c>
      <c r="C20" s="110">
        <v>1</v>
      </c>
      <c r="D20" s="110">
        <v>4</v>
      </c>
      <c r="E20" s="110">
        <v>2</v>
      </c>
      <c r="F20" s="110">
        <v>2</v>
      </c>
      <c r="G20" s="110">
        <v>6</v>
      </c>
      <c r="H20" s="110">
        <v>0</v>
      </c>
      <c r="I20" s="110">
        <v>2</v>
      </c>
      <c r="J20" s="110">
        <v>2</v>
      </c>
      <c r="K20" s="110">
        <v>0</v>
      </c>
      <c r="L20" s="110">
        <v>5</v>
      </c>
      <c r="M20" s="110">
        <v>2</v>
      </c>
      <c r="N20" s="110">
        <f>L20+J20+H20+F20+D20+B20</f>
        <v>14</v>
      </c>
      <c r="O20" s="110">
        <f>M20+K20+I20+G20+E20+C20</f>
        <v>13</v>
      </c>
      <c r="P20" s="110">
        <f>SUM(N20:O20)</f>
        <v>27</v>
      </c>
      <c r="Q20" s="472" t="s">
        <v>37</v>
      </c>
    </row>
    <row r="21" spans="1:21" ht="22.5" customHeight="1" thickBot="1">
      <c r="A21" s="468" t="s">
        <v>290</v>
      </c>
      <c r="B21" s="284">
        <v>0</v>
      </c>
      <c r="C21" s="284">
        <v>1</v>
      </c>
      <c r="D21" s="284">
        <v>2</v>
      </c>
      <c r="E21" s="284">
        <v>2</v>
      </c>
      <c r="F21" s="284">
        <v>3</v>
      </c>
      <c r="G21" s="284">
        <v>2</v>
      </c>
      <c r="H21" s="284">
        <v>5</v>
      </c>
      <c r="I21" s="284">
        <v>0</v>
      </c>
      <c r="J21" s="284">
        <v>1</v>
      </c>
      <c r="K21" s="284">
        <v>0</v>
      </c>
      <c r="L21" s="284">
        <v>4</v>
      </c>
      <c r="M21" s="284">
        <v>0</v>
      </c>
      <c r="N21" s="284">
        <f t="shared" si="0"/>
        <v>15</v>
      </c>
      <c r="O21" s="284">
        <f t="shared" si="0"/>
        <v>5</v>
      </c>
      <c r="P21" s="284">
        <f t="shared" si="1"/>
        <v>20</v>
      </c>
      <c r="Q21" s="473" t="s">
        <v>41</v>
      </c>
      <c r="S21" s="194"/>
      <c r="T21" s="194"/>
      <c r="U21" s="194"/>
    </row>
    <row r="22" spans="1:21" ht="22.5" customHeight="1" thickTop="1" thickBot="1">
      <c r="A22" s="1063" t="s">
        <v>4</v>
      </c>
      <c r="B22" s="133">
        <f t="shared" ref="B22:M22" si="13">SUM(B9:B21)</f>
        <v>21</v>
      </c>
      <c r="C22" s="133">
        <f t="shared" si="13"/>
        <v>39</v>
      </c>
      <c r="D22" s="133">
        <f t="shared" si="13"/>
        <v>25</v>
      </c>
      <c r="E22" s="133">
        <f t="shared" si="13"/>
        <v>24</v>
      </c>
      <c r="F22" s="133">
        <f t="shared" si="13"/>
        <v>50</v>
      </c>
      <c r="G22" s="133">
        <f t="shared" si="13"/>
        <v>40</v>
      </c>
      <c r="H22" s="133">
        <f t="shared" si="13"/>
        <v>81</v>
      </c>
      <c r="I22" s="133">
        <f t="shared" si="13"/>
        <v>61</v>
      </c>
      <c r="J22" s="133">
        <f t="shared" si="13"/>
        <v>77</v>
      </c>
      <c r="K22" s="133">
        <f t="shared" si="13"/>
        <v>55</v>
      </c>
      <c r="L22" s="133">
        <f t="shared" si="13"/>
        <v>85</v>
      </c>
      <c r="M22" s="133">
        <f t="shared" si="13"/>
        <v>124</v>
      </c>
      <c r="N22" s="133">
        <f t="shared" si="0"/>
        <v>339</v>
      </c>
      <c r="O22" s="133">
        <f t="shared" si="0"/>
        <v>343</v>
      </c>
      <c r="P22" s="133">
        <f t="shared" si="1"/>
        <v>682</v>
      </c>
      <c r="Q22" s="1064" t="s">
        <v>8</v>
      </c>
      <c r="S22" s="194"/>
      <c r="T22" s="194"/>
      <c r="U22" s="194"/>
    </row>
    <row r="23" spans="1:21" ht="0.75" customHeight="1" thickTop="1" thickBot="1">
      <c r="N23" s="142">
        <f t="shared" ref="N23" si="14">L23+J23+H23+F23+D23+B23</f>
        <v>0</v>
      </c>
      <c r="O23" s="142">
        <f t="shared" ref="O23" si="15">M23+K23+I23+G23+E23+C23</f>
        <v>0</v>
      </c>
      <c r="P23" s="142">
        <f t="shared" ref="P23" si="16">SUM(N23:O23)</f>
        <v>0</v>
      </c>
      <c r="S23" s="194"/>
      <c r="T23" s="194"/>
      <c r="U23" s="194"/>
    </row>
    <row r="24" spans="1:21" ht="13.5" thickTop="1"/>
  </sheetData>
  <mergeCells count="16">
    <mergeCell ref="D5:E6"/>
    <mergeCell ref="F5:G6"/>
    <mergeCell ref="H5:I6"/>
    <mergeCell ref="J5:K6"/>
    <mergeCell ref="A1:P1"/>
    <mergeCell ref="A2:Q2"/>
    <mergeCell ref="A3:Q3"/>
    <mergeCell ref="A4:P4"/>
    <mergeCell ref="A5:A8"/>
    <mergeCell ref="B5:C5"/>
    <mergeCell ref="L5:M5"/>
    <mergeCell ref="N5:P5"/>
    <mergeCell ref="Q5:Q8"/>
    <mergeCell ref="B6:C6"/>
    <mergeCell ref="L6:M6"/>
    <mergeCell ref="N6:P6"/>
  </mergeCells>
  <printOptions horizontalCentered="1"/>
  <pageMargins left="1" right="1" top="1.5" bottom="1" header="1.5" footer="1"/>
  <pageSetup paperSize="9" scale="8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30"/>
  <sheetViews>
    <sheetView rightToLeft="1" view="pageBreakPreview" zoomScale="70" zoomScaleNormal="80" zoomScaleSheetLayoutView="70" workbookViewId="0">
      <selection sqref="A1:S1"/>
    </sheetView>
  </sheetViews>
  <sheetFormatPr defaultRowHeight="12.75"/>
  <cols>
    <col min="1" max="1" width="8.85546875" style="1" customWidth="1"/>
    <col min="2" max="2" width="22.85546875" style="1" customWidth="1"/>
    <col min="3" max="3" width="7.42578125" style="1" customWidth="1"/>
    <col min="4" max="4" width="9.42578125" style="1" customWidth="1"/>
    <col min="5" max="5" width="6.7109375" style="1" customWidth="1"/>
    <col min="6" max="6" width="9.140625" style="1" customWidth="1"/>
    <col min="7" max="7" width="6" style="1" customWidth="1"/>
    <col min="8" max="8" width="8.42578125" style="1" customWidth="1"/>
    <col min="9" max="9" width="6" style="1" customWidth="1"/>
    <col min="10" max="10" width="7.85546875" style="1" customWidth="1"/>
    <col min="11" max="11" width="6" style="1" customWidth="1"/>
    <col min="12" max="12" width="9" style="1" customWidth="1"/>
    <col min="13" max="13" width="6" style="1" customWidth="1"/>
    <col min="14" max="14" width="9.28515625" style="1" customWidth="1"/>
    <col min="15" max="15" width="7.140625" style="1" customWidth="1"/>
    <col min="16" max="16" width="11.85546875" style="1" customWidth="1"/>
    <col min="17" max="17" width="7.7109375" style="1" customWidth="1"/>
    <col min="18" max="18" width="17.7109375" style="1" customWidth="1"/>
    <col min="19" max="19" width="12.28515625" style="1" customWidth="1"/>
    <col min="20" max="16384" width="9.140625" style="1"/>
  </cols>
  <sheetData>
    <row r="1" spans="1:19" ht="18" customHeight="1">
      <c r="A1" s="1282" t="s">
        <v>976</v>
      </c>
      <c r="B1" s="1282"/>
      <c r="C1" s="1282"/>
      <c r="D1" s="1282"/>
      <c r="E1" s="1282"/>
      <c r="F1" s="1282"/>
      <c r="G1" s="1282"/>
      <c r="H1" s="1282"/>
      <c r="I1" s="1282"/>
      <c r="J1" s="1282"/>
      <c r="K1" s="1282"/>
      <c r="L1" s="1282"/>
      <c r="M1" s="1282"/>
      <c r="N1" s="1282"/>
      <c r="O1" s="1282"/>
      <c r="P1" s="1282"/>
      <c r="Q1" s="1282"/>
      <c r="R1" s="1282"/>
      <c r="S1" s="1282"/>
    </row>
    <row r="2" spans="1:19" ht="20.25" customHeight="1">
      <c r="A2" s="1283" t="s">
        <v>342</v>
      </c>
      <c r="B2" s="1283"/>
      <c r="C2" s="1283"/>
      <c r="D2" s="1283"/>
      <c r="E2" s="1283"/>
      <c r="F2" s="1283"/>
      <c r="G2" s="1283"/>
      <c r="H2" s="1283"/>
      <c r="I2" s="1283"/>
      <c r="J2" s="1283"/>
      <c r="K2" s="1283"/>
      <c r="L2" s="1283"/>
      <c r="M2" s="1283"/>
      <c r="N2" s="1283"/>
      <c r="O2" s="1283"/>
      <c r="P2" s="1283"/>
      <c r="Q2" s="1283"/>
      <c r="R2" s="1283"/>
      <c r="S2" s="1283"/>
    </row>
    <row r="3" spans="1:19" ht="18" customHeight="1" thickBot="1">
      <c r="A3" s="1284" t="s">
        <v>757</v>
      </c>
      <c r="B3" s="1284"/>
      <c r="C3" s="1284"/>
      <c r="D3" s="1284"/>
      <c r="E3" s="1284"/>
      <c r="F3" s="1284"/>
      <c r="G3" s="1284"/>
      <c r="H3" s="1284"/>
      <c r="I3" s="1284"/>
      <c r="J3" s="1284"/>
      <c r="K3" s="1284"/>
      <c r="L3" s="1284"/>
      <c r="M3" s="1284"/>
      <c r="N3" s="1284"/>
      <c r="O3" s="1284"/>
      <c r="P3" s="1284"/>
      <c r="Q3" s="1284"/>
      <c r="R3" s="1126" t="s">
        <v>406</v>
      </c>
      <c r="S3" s="1126"/>
    </row>
    <row r="4" spans="1:19" ht="17.25" customHeight="1" thickTop="1">
      <c r="A4" s="1285" t="s">
        <v>344</v>
      </c>
      <c r="B4" s="1285"/>
      <c r="C4" s="1286" t="s">
        <v>239</v>
      </c>
      <c r="D4" s="1286"/>
      <c r="E4" s="1294" t="s">
        <v>336</v>
      </c>
      <c r="F4" s="1294"/>
      <c r="G4" s="1294" t="s">
        <v>337</v>
      </c>
      <c r="H4" s="1294"/>
      <c r="I4" s="1294" t="s">
        <v>338</v>
      </c>
      <c r="J4" s="1294"/>
      <c r="K4" s="1294" t="s">
        <v>339</v>
      </c>
      <c r="L4" s="1294"/>
      <c r="M4" s="1287" t="s">
        <v>340</v>
      </c>
      <c r="N4" s="1287"/>
      <c r="O4" s="1285" t="s">
        <v>345</v>
      </c>
      <c r="P4" s="1285"/>
      <c r="Q4" s="1285"/>
      <c r="R4" s="1288" t="s">
        <v>346</v>
      </c>
      <c r="S4" s="1288"/>
    </row>
    <row r="5" spans="1:19" ht="20.100000000000001" customHeight="1">
      <c r="A5" s="1115"/>
      <c r="B5" s="1115"/>
      <c r="C5" s="1291" t="s">
        <v>240</v>
      </c>
      <c r="D5" s="1291"/>
      <c r="E5" s="1295"/>
      <c r="F5" s="1295"/>
      <c r="G5" s="1295"/>
      <c r="H5" s="1295"/>
      <c r="I5" s="1295"/>
      <c r="J5" s="1295"/>
      <c r="K5" s="1295"/>
      <c r="L5" s="1295"/>
      <c r="M5" s="1292" t="s">
        <v>341</v>
      </c>
      <c r="N5" s="1292"/>
      <c r="O5" s="1293" t="s">
        <v>347</v>
      </c>
      <c r="P5" s="1293"/>
      <c r="Q5" s="1293"/>
      <c r="R5" s="1289"/>
      <c r="S5" s="1289"/>
    </row>
    <row r="6" spans="1:19" ht="20.100000000000001" customHeight="1">
      <c r="A6" s="1115"/>
      <c r="B6" s="1115"/>
      <c r="C6" s="525" t="s">
        <v>181</v>
      </c>
      <c r="D6" s="525" t="s">
        <v>182</v>
      </c>
      <c r="E6" s="525" t="s">
        <v>181</v>
      </c>
      <c r="F6" s="525" t="s">
        <v>182</v>
      </c>
      <c r="G6" s="525" t="s">
        <v>181</v>
      </c>
      <c r="H6" s="525" t="s">
        <v>182</v>
      </c>
      <c r="I6" s="525" t="s">
        <v>181</v>
      </c>
      <c r="J6" s="525" t="s">
        <v>182</v>
      </c>
      <c r="K6" s="525" t="s">
        <v>181</v>
      </c>
      <c r="L6" s="525" t="s">
        <v>182</v>
      </c>
      <c r="M6" s="525" t="s">
        <v>181</v>
      </c>
      <c r="N6" s="525" t="s">
        <v>182</v>
      </c>
      <c r="O6" s="525" t="s">
        <v>181</v>
      </c>
      <c r="P6" s="525" t="s">
        <v>182</v>
      </c>
      <c r="Q6" s="525" t="s">
        <v>200</v>
      </c>
      <c r="R6" s="1289"/>
      <c r="S6" s="1289"/>
    </row>
    <row r="7" spans="1:19" ht="20.100000000000001" customHeight="1" thickBot="1">
      <c r="A7" s="1115"/>
      <c r="B7" s="1115"/>
      <c r="C7" s="507" t="s">
        <v>666</v>
      </c>
      <c r="D7" s="507" t="s">
        <v>667</v>
      </c>
      <c r="E7" s="507" t="s">
        <v>666</v>
      </c>
      <c r="F7" s="507" t="s">
        <v>667</v>
      </c>
      <c r="G7" s="507" t="s">
        <v>666</v>
      </c>
      <c r="H7" s="507" t="s">
        <v>667</v>
      </c>
      <c r="I7" s="507" t="s">
        <v>666</v>
      </c>
      <c r="J7" s="507" t="s">
        <v>667</v>
      </c>
      <c r="K7" s="507" t="s">
        <v>666</v>
      </c>
      <c r="L7" s="507" t="s">
        <v>667</v>
      </c>
      <c r="M7" s="507" t="s">
        <v>666</v>
      </c>
      <c r="N7" s="507" t="s">
        <v>667</v>
      </c>
      <c r="O7" s="507" t="s">
        <v>666</v>
      </c>
      <c r="P7" s="507" t="s">
        <v>667</v>
      </c>
      <c r="Q7" s="507" t="s">
        <v>8</v>
      </c>
      <c r="R7" s="1290"/>
      <c r="S7" s="1290"/>
    </row>
    <row r="8" spans="1:19" ht="24.75" customHeight="1" thickTop="1">
      <c r="A8" s="1297" t="s">
        <v>348</v>
      </c>
      <c r="B8" s="1297"/>
      <c r="C8" s="197">
        <v>2</v>
      </c>
      <c r="D8" s="197">
        <v>2</v>
      </c>
      <c r="E8" s="197">
        <v>2</v>
      </c>
      <c r="F8" s="197">
        <v>3</v>
      </c>
      <c r="G8" s="197">
        <v>8</v>
      </c>
      <c r="H8" s="197">
        <v>3</v>
      </c>
      <c r="I8" s="197">
        <v>21</v>
      </c>
      <c r="J8" s="197">
        <v>9</v>
      </c>
      <c r="K8" s="197">
        <v>29</v>
      </c>
      <c r="L8" s="197">
        <v>8</v>
      </c>
      <c r="M8" s="197">
        <v>28</v>
      </c>
      <c r="N8" s="197">
        <v>27</v>
      </c>
      <c r="O8" s="197">
        <f>M8+K8+I8+G8+E8+C8</f>
        <v>90</v>
      </c>
      <c r="P8" s="197">
        <f>N8+L8+J8+H8+F8+D8</f>
        <v>52</v>
      </c>
      <c r="Q8" s="197">
        <f>SUM(O8:P8)</f>
        <v>142</v>
      </c>
      <c r="R8" s="1298" t="s">
        <v>349</v>
      </c>
      <c r="S8" s="1298"/>
    </row>
    <row r="9" spans="1:19" ht="24.75" customHeight="1">
      <c r="A9" s="1299" t="s">
        <v>350</v>
      </c>
      <c r="B9" s="1299"/>
      <c r="C9" s="110">
        <v>1</v>
      </c>
      <c r="D9" s="110">
        <v>2</v>
      </c>
      <c r="E9" s="110">
        <v>6</v>
      </c>
      <c r="F9" s="110">
        <v>5</v>
      </c>
      <c r="G9" s="110">
        <v>3</v>
      </c>
      <c r="H9" s="110">
        <v>2</v>
      </c>
      <c r="I9" s="110">
        <v>8</v>
      </c>
      <c r="J9" s="110">
        <v>7</v>
      </c>
      <c r="K9" s="110">
        <v>4</v>
      </c>
      <c r="L9" s="110">
        <v>5</v>
      </c>
      <c r="M9" s="110">
        <v>1</v>
      </c>
      <c r="N9" s="110">
        <v>0</v>
      </c>
      <c r="O9" s="110">
        <f t="shared" ref="O9:O24" si="0">M9+K9+I9+G9+E9+C9</f>
        <v>23</v>
      </c>
      <c r="P9" s="110">
        <f t="shared" ref="P9:P24" si="1">N9+L9+J9+H9+F9+D9</f>
        <v>21</v>
      </c>
      <c r="Q9" s="110">
        <f t="shared" ref="Q9:Q25" si="2">SUM(O9:P9)</f>
        <v>44</v>
      </c>
      <c r="R9" s="1300" t="s">
        <v>351</v>
      </c>
      <c r="S9" s="1300"/>
    </row>
    <row r="10" spans="1:19" ht="24.75" customHeight="1">
      <c r="A10" s="1299" t="s">
        <v>352</v>
      </c>
      <c r="B10" s="1299"/>
      <c r="C10" s="110">
        <v>2</v>
      </c>
      <c r="D10" s="110">
        <v>4</v>
      </c>
      <c r="E10" s="110">
        <v>2</v>
      </c>
      <c r="F10" s="110">
        <v>3</v>
      </c>
      <c r="G10" s="110">
        <v>7</v>
      </c>
      <c r="H10" s="110">
        <v>7</v>
      </c>
      <c r="I10" s="110">
        <v>12</v>
      </c>
      <c r="J10" s="110">
        <v>10</v>
      </c>
      <c r="K10" s="110">
        <v>8</v>
      </c>
      <c r="L10" s="110">
        <v>9</v>
      </c>
      <c r="M10" s="110">
        <v>5</v>
      </c>
      <c r="N10" s="110">
        <v>16</v>
      </c>
      <c r="O10" s="110">
        <f t="shared" si="0"/>
        <v>36</v>
      </c>
      <c r="P10" s="110">
        <f t="shared" si="1"/>
        <v>49</v>
      </c>
      <c r="Q10" s="110">
        <f t="shared" si="2"/>
        <v>85</v>
      </c>
      <c r="R10" s="1300" t="s">
        <v>353</v>
      </c>
      <c r="S10" s="1300"/>
    </row>
    <row r="11" spans="1:19" ht="19.5" customHeight="1">
      <c r="A11" s="1299" t="s">
        <v>354</v>
      </c>
      <c r="B11" s="1299"/>
      <c r="C11" s="110">
        <v>12</v>
      </c>
      <c r="D11" s="110">
        <v>22</v>
      </c>
      <c r="E11" s="110">
        <v>1</v>
      </c>
      <c r="F11" s="110">
        <v>4</v>
      </c>
      <c r="G11" s="110">
        <v>1</v>
      </c>
      <c r="H11" s="110">
        <v>6</v>
      </c>
      <c r="I11" s="110">
        <v>2</v>
      </c>
      <c r="J11" s="110">
        <v>14</v>
      </c>
      <c r="K11" s="110">
        <v>2</v>
      </c>
      <c r="L11" s="110">
        <v>0</v>
      </c>
      <c r="M11" s="110">
        <v>5</v>
      </c>
      <c r="N11" s="110">
        <v>8</v>
      </c>
      <c r="O11" s="110">
        <f t="shared" si="0"/>
        <v>23</v>
      </c>
      <c r="P11" s="110">
        <f t="shared" si="1"/>
        <v>54</v>
      </c>
      <c r="Q11" s="110">
        <f t="shared" si="2"/>
        <v>77</v>
      </c>
      <c r="R11" s="1300" t="s">
        <v>355</v>
      </c>
      <c r="S11" s="1300"/>
    </row>
    <row r="12" spans="1:19" ht="33.75" customHeight="1">
      <c r="A12" s="1301" t="s">
        <v>356</v>
      </c>
      <c r="B12" s="1301"/>
      <c r="C12" s="110">
        <v>0</v>
      </c>
      <c r="D12" s="110">
        <v>0</v>
      </c>
      <c r="E12" s="110">
        <v>0</v>
      </c>
      <c r="F12" s="110">
        <v>0</v>
      </c>
      <c r="G12" s="110">
        <v>13</v>
      </c>
      <c r="H12" s="110">
        <v>1</v>
      </c>
      <c r="I12" s="110">
        <v>0</v>
      </c>
      <c r="J12" s="110">
        <v>5</v>
      </c>
      <c r="K12" s="110">
        <v>0</v>
      </c>
      <c r="L12" s="110">
        <v>0</v>
      </c>
      <c r="M12" s="110">
        <v>2</v>
      </c>
      <c r="N12" s="110">
        <v>0</v>
      </c>
      <c r="O12" s="110">
        <f t="shared" si="0"/>
        <v>15</v>
      </c>
      <c r="P12" s="110">
        <f t="shared" si="1"/>
        <v>6</v>
      </c>
      <c r="Q12" s="110">
        <f t="shared" si="2"/>
        <v>21</v>
      </c>
      <c r="R12" s="1300" t="s">
        <v>357</v>
      </c>
      <c r="S12" s="1300"/>
    </row>
    <row r="13" spans="1:19" ht="51.75" customHeight="1">
      <c r="A13" s="1302" t="s">
        <v>358</v>
      </c>
      <c r="B13" s="1302"/>
      <c r="C13" s="110">
        <v>0</v>
      </c>
      <c r="D13" s="110">
        <v>0</v>
      </c>
      <c r="E13" s="110">
        <v>0</v>
      </c>
      <c r="F13" s="110">
        <v>1</v>
      </c>
      <c r="G13" s="110">
        <v>2</v>
      </c>
      <c r="H13" s="110">
        <v>6</v>
      </c>
      <c r="I13" s="110">
        <v>6</v>
      </c>
      <c r="J13" s="110">
        <v>2</v>
      </c>
      <c r="K13" s="110">
        <v>3</v>
      </c>
      <c r="L13" s="110">
        <v>2</v>
      </c>
      <c r="M13" s="110">
        <v>2</v>
      </c>
      <c r="N13" s="110">
        <v>0</v>
      </c>
      <c r="O13" s="110">
        <f t="shared" si="0"/>
        <v>13</v>
      </c>
      <c r="P13" s="110">
        <f t="shared" si="1"/>
        <v>11</v>
      </c>
      <c r="Q13" s="110">
        <f t="shared" si="2"/>
        <v>24</v>
      </c>
      <c r="R13" s="1281" t="s">
        <v>359</v>
      </c>
      <c r="S13" s="1281"/>
    </row>
    <row r="14" spans="1:19" ht="36.75" customHeight="1">
      <c r="A14" s="1299" t="s">
        <v>360</v>
      </c>
      <c r="B14" s="1299"/>
      <c r="C14" s="110">
        <v>1</v>
      </c>
      <c r="D14" s="110">
        <v>3</v>
      </c>
      <c r="E14" s="110">
        <v>1</v>
      </c>
      <c r="F14" s="110">
        <v>1</v>
      </c>
      <c r="G14" s="110">
        <v>1</v>
      </c>
      <c r="H14" s="110">
        <v>1</v>
      </c>
      <c r="I14" s="110">
        <v>5</v>
      </c>
      <c r="J14" s="110">
        <v>3</v>
      </c>
      <c r="K14" s="110">
        <v>2</v>
      </c>
      <c r="L14" s="110">
        <v>2</v>
      </c>
      <c r="M14" s="110">
        <v>3</v>
      </c>
      <c r="N14" s="110">
        <v>0</v>
      </c>
      <c r="O14" s="110">
        <f t="shared" si="0"/>
        <v>13</v>
      </c>
      <c r="P14" s="110">
        <f t="shared" si="1"/>
        <v>10</v>
      </c>
      <c r="Q14" s="110">
        <f t="shared" si="2"/>
        <v>23</v>
      </c>
      <c r="R14" s="1296" t="s">
        <v>361</v>
      </c>
      <c r="S14" s="1296"/>
    </row>
    <row r="15" spans="1:19" ht="23.25" customHeight="1">
      <c r="A15" s="1305" t="s">
        <v>362</v>
      </c>
      <c r="B15" s="529" t="s">
        <v>363</v>
      </c>
      <c r="C15" s="110">
        <v>2</v>
      </c>
      <c r="D15" s="110">
        <v>2</v>
      </c>
      <c r="E15" s="110">
        <v>6</v>
      </c>
      <c r="F15" s="110">
        <v>4</v>
      </c>
      <c r="G15" s="110">
        <v>8</v>
      </c>
      <c r="H15" s="110">
        <v>9</v>
      </c>
      <c r="I15" s="110">
        <v>15</v>
      </c>
      <c r="J15" s="110">
        <v>4</v>
      </c>
      <c r="K15" s="110">
        <v>18</v>
      </c>
      <c r="L15" s="110">
        <v>11</v>
      </c>
      <c r="M15" s="110">
        <v>11</v>
      </c>
      <c r="N15" s="110">
        <v>17</v>
      </c>
      <c r="O15" s="110">
        <f t="shared" si="0"/>
        <v>60</v>
      </c>
      <c r="P15" s="110">
        <f t="shared" si="1"/>
        <v>47</v>
      </c>
      <c r="Q15" s="110">
        <f t="shared" si="2"/>
        <v>107</v>
      </c>
      <c r="R15" s="466" t="s">
        <v>364</v>
      </c>
      <c r="S15" s="1306" t="s">
        <v>365</v>
      </c>
    </row>
    <row r="16" spans="1:19" ht="25.5" customHeight="1">
      <c r="A16" s="1305"/>
      <c r="B16" s="529" t="s">
        <v>366</v>
      </c>
      <c r="C16" s="110">
        <v>0</v>
      </c>
      <c r="D16" s="110">
        <v>0</v>
      </c>
      <c r="E16" s="110">
        <v>0</v>
      </c>
      <c r="F16" s="110">
        <v>0</v>
      </c>
      <c r="G16" s="110">
        <v>1</v>
      </c>
      <c r="H16" s="110">
        <v>0</v>
      </c>
      <c r="I16" s="110">
        <v>1</v>
      </c>
      <c r="J16" s="110">
        <v>0</v>
      </c>
      <c r="K16" s="110">
        <v>0</v>
      </c>
      <c r="L16" s="110">
        <v>2</v>
      </c>
      <c r="M16" s="110">
        <v>0</v>
      </c>
      <c r="N16" s="110">
        <v>2</v>
      </c>
      <c r="O16" s="110">
        <f t="shared" si="0"/>
        <v>2</v>
      </c>
      <c r="P16" s="110">
        <f t="shared" si="1"/>
        <v>4</v>
      </c>
      <c r="Q16" s="110">
        <f t="shared" si="2"/>
        <v>6</v>
      </c>
      <c r="R16" s="466" t="s">
        <v>367</v>
      </c>
      <c r="S16" s="1307"/>
    </row>
    <row r="17" spans="1:19" ht="24" customHeight="1">
      <c r="A17" s="1305"/>
      <c r="B17" s="529" t="s">
        <v>606</v>
      </c>
      <c r="C17" s="110">
        <v>0</v>
      </c>
      <c r="D17" s="110">
        <v>0</v>
      </c>
      <c r="E17" s="110">
        <v>0</v>
      </c>
      <c r="F17" s="110">
        <v>0</v>
      </c>
      <c r="G17" s="110">
        <v>0</v>
      </c>
      <c r="H17" s="110">
        <v>0</v>
      </c>
      <c r="I17" s="110">
        <v>0</v>
      </c>
      <c r="J17" s="110">
        <v>2</v>
      </c>
      <c r="K17" s="110">
        <v>1</v>
      </c>
      <c r="L17" s="110">
        <v>1</v>
      </c>
      <c r="M17" s="110">
        <v>0</v>
      </c>
      <c r="N17" s="110">
        <v>0</v>
      </c>
      <c r="O17" s="110">
        <f t="shared" si="0"/>
        <v>1</v>
      </c>
      <c r="P17" s="110">
        <f t="shared" si="1"/>
        <v>3</v>
      </c>
      <c r="Q17" s="110">
        <f t="shared" si="2"/>
        <v>4</v>
      </c>
      <c r="R17" s="466" t="s">
        <v>368</v>
      </c>
      <c r="S17" s="1308"/>
    </row>
    <row r="18" spans="1:19" ht="19.5" customHeight="1">
      <c r="A18" s="1299" t="s">
        <v>369</v>
      </c>
      <c r="B18" s="1299"/>
      <c r="C18" s="110">
        <v>1</v>
      </c>
      <c r="D18" s="110">
        <v>1</v>
      </c>
      <c r="E18" s="110">
        <v>1</v>
      </c>
      <c r="F18" s="110">
        <v>1</v>
      </c>
      <c r="G18" s="110">
        <v>0</v>
      </c>
      <c r="H18" s="110">
        <v>2</v>
      </c>
      <c r="I18" s="110">
        <v>0</v>
      </c>
      <c r="J18" s="110">
        <v>1</v>
      </c>
      <c r="K18" s="110">
        <v>3</v>
      </c>
      <c r="L18" s="110">
        <v>0</v>
      </c>
      <c r="M18" s="110">
        <v>13</v>
      </c>
      <c r="N18" s="110">
        <v>15</v>
      </c>
      <c r="O18" s="110">
        <f t="shared" si="0"/>
        <v>18</v>
      </c>
      <c r="P18" s="110">
        <f t="shared" si="1"/>
        <v>20</v>
      </c>
      <c r="Q18" s="110">
        <f t="shared" si="2"/>
        <v>38</v>
      </c>
      <c r="R18" s="1300" t="s">
        <v>370</v>
      </c>
      <c r="S18" s="1300"/>
    </row>
    <row r="19" spans="1:19" ht="24.75" customHeight="1">
      <c r="A19" s="1301" t="s">
        <v>607</v>
      </c>
      <c r="B19" s="1301"/>
      <c r="C19" s="112">
        <v>0</v>
      </c>
      <c r="D19" s="112">
        <v>2</v>
      </c>
      <c r="E19" s="112">
        <v>0</v>
      </c>
      <c r="F19" s="112">
        <v>0</v>
      </c>
      <c r="G19" s="112">
        <v>0</v>
      </c>
      <c r="H19" s="112">
        <v>1</v>
      </c>
      <c r="I19" s="112">
        <v>0</v>
      </c>
      <c r="J19" s="112">
        <v>0</v>
      </c>
      <c r="K19" s="112">
        <v>0</v>
      </c>
      <c r="L19" s="112">
        <v>9</v>
      </c>
      <c r="M19" s="112">
        <v>0</v>
      </c>
      <c r="N19" s="112">
        <v>0</v>
      </c>
      <c r="O19" s="112">
        <f t="shared" si="0"/>
        <v>0</v>
      </c>
      <c r="P19" s="112">
        <f t="shared" si="1"/>
        <v>12</v>
      </c>
      <c r="Q19" s="112">
        <f t="shared" si="2"/>
        <v>12</v>
      </c>
      <c r="R19" s="1281" t="s">
        <v>131</v>
      </c>
      <c r="S19" s="1281"/>
    </row>
    <row r="20" spans="1:19" ht="24.75" customHeight="1">
      <c r="A20" s="1301" t="s">
        <v>608</v>
      </c>
      <c r="B20" s="1301"/>
      <c r="C20" s="530">
        <v>0</v>
      </c>
      <c r="D20" s="110">
        <v>0</v>
      </c>
      <c r="E20" s="110">
        <v>0</v>
      </c>
      <c r="F20" s="110">
        <v>0</v>
      </c>
      <c r="G20" s="110">
        <v>0</v>
      </c>
      <c r="H20" s="110">
        <v>0</v>
      </c>
      <c r="I20" s="110">
        <v>0</v>
      </c>
      <c r="J20" s="110">
        <v>0</v>
      </c>
      <c r="K20" s="110">
        <v>0</v>
      </c>
      <c r="L20" s="110">
        <v>0</v>
      </c>
      <c r="M20" s="110">
        <v>0</v>
      </c>
      <c r="N20" s="110">
        <v>0</v>
      </c>
      <c r="O20" s="530">
        <f t="shared" si="0"/>
        <v>0</v>
      </c>
      <c r="P20" s="110">
        <f t="shared" si="1"/>
        <v>0</v>
      </c>
      <c r="Q20" s="110">
        <f t="shared" si="2"/>
        <v>0</v>
      </c>
      <c r="R20" s="531"/>
      <c r="S20" s="531" t="s">
        <v>723</v>
      </c>
    </row>
    <row r="21" spans="1:19" ht="24" customHeight="1">
      <c r="A21" s="1301" t="s">
        <v>609</v>
      </c>
      <c r="B21" s="1301"/>
      <c r="C21" s="530">
        <v>0</v>
      </c>
      <c r="D21" s="110">
        <v>1</v>
      </c>
      <c r="E21" s="110">
        <v>3</v>
      </c>
      <c r="F21" s="110">
        <v>2</v>
      </c>
      <c r="G21" s="110">
        <v>6</v>
      </c>
      <c r="H21" s="110">
        <v>2</v>
      </c>
      <c r="I21" s="110">
        <v>11</v>
      </c>
      <c r="J21" s="110">
        <v>2</v>
      </c>
      <c r="K21" s="110">
        <v>6</v>
      </c>
      <c r="L21" s="110">
        <v>5</v>
      </c>
      <c r="M21" s="110">
        <v>3</v>
      </c>
      <c r="N21" s="110">
        <v>13</v>
      </c>
      <c r="O21" s="530">
        <f t="shared" si="0"/>
        <v>29</v>
      </c>
      <c r="P21" s="110">
        <f t="shared" si="1"/>
        <v>25</v>
      </c>
      <c r="Q21" s="110">
        <f t="shared" si="2"/>
        <v>54</v>
      </c>
      <c r="R21" s="1281" t="s">
        <v>725</v>
      </c>
      <c r="S21" s="1281"/>
    </row>
    <row r="22" spans="1:19" ht="21.75" customHeight="1">
      <c r="A22" s="1301" t="s">
        <v>610</v>
      </c>
      <c r="B22" s="1301"/>
      <c r="C22" s="530">
        <v>0</v>
      </c>
      <c r="D22" s="530">
        <v>0</v>
      </c>
      <c r="E22" s="110">
        <v>3</v>
      </c>
      <c r="F22" s="110">
        <v>0</v>
      </c>
      <c r="G22" s="110">
        <v>0</v>
      </c>
      <c r="H22" s="110">
        <v>0</v>
      </c>
      <c r="I22" s="110">
        <v>0</v>
      </c>
      <c r="J22" s="110">
        <v>2</v>
      </c>
      <c r="K22" s="110">
        <v>0</v>
      </c>
      <c r="L22" s="110">
        <v>0</v>
      </c>
      <c r="M22" s="110">
        <v>8</v>
      </c>
      <c r="N22" s="110">
        <v>15</v>
      </c>
      <c r="O22" s="530">
        <f t="shared" si="0"/>
        <v>11</v>
      </c>
      <c r="P22" s="530">
        <f t="shared" si="1"/>
        <v>17</v>
      </c>
      <c r="Q22" s="110">
        <f t="shared" si="2"/>
        <v>28</v>
      </c>
      <c r="R22" s="1281" t="s">
        <v>724</v>
      </c>
      <c r="S22" s="1281"/>
    </row>
    <row r="23" spans="1:19" ht="24.75" customHeight="1">
      <c r="A23" s="1301" t="s">
        <v>611</v>
      </c>
      <c r="B23" s="1301"/>
      <c r="C23" s="530">
        <v>0</v>
      </c>
      <c r="D23" s="530">
        <v>0</v>
      </c>
      <c r="E23" s="317">
        <v>0</v>
      </c>
      <c r="F23" s="110">
        <v>0</v>
      </c>
      <c r="G23" s="110">
        <v>0</v>
      </c>
      <c r="H23" s="110">
        <v>0</v>
      </c>
      <c r="I23" s="110">
        <v>0</v>
      </c>
      <c r="J23" s="317">
        <v>0</v>
      </c>
      <c r="K23" s="317">
        <v>0</v>
      </c>
      <c r="L23" s="317">
        <v>1</v>
      </c>
      <c r="M23" s="317">
        <v>0</v>
      </c>
      <c r="N23" s="317">
        <v>0</v>
      </c>
      <c r="O23" s="530">
        <f t="shared" si="0"/>
        <v>0</v>
      </c>
      <c r="P23" s="530">
        <f t="shared" si="1"/>
        <v>1</v>
      </c>
      <c r="Q23" s="317">
        <f t="shared" si="2"/>
        <v>1</v>
      </c>
      <c r="R23" s="1281" t="s">
        <v>722</v>
      </c>
      <c r="S23" s="1281"/>
    </row>
    <row r="24" spans="1:19" ht="17.25" customHeight="1" thickBot="1">
      <c r="A24" s="1309" t="s">
        <v>371</v>
      </c>
      <c r="B24" s="1309"/>
      <c r="C24" s="530">
        <v>0</v>
      </c>
      <c r="D24" s="530">
        <v>0</v>
      </c>
      <c r="E24" s="112">
        <v>0</v>
      </c>
      <c r="F24" s="110">
        <v>0</v>
      </c>
      <c r="G24" s="110">
        <v>0</v>
      </c>
      <c r="H24" s="110">
        <v>0</v>
      </c>
      <c r="I24" s="110">
        <v>0</v>
      </c>
      <c r="J24" s="112">
        <v>0</v>
      </c>
      <c r="K24" s="112">
        <v>1</v>
      </c>
      <c r="L24" s="112">
        <v>0</v>
      </c>
      <c r="M24" s="112">
        <v>4</v>
      </c>
      <c r="N24" s="112">
        <v>11</v>
      </c>
      <c r="O24" s="530">
        <f t="shared" si="0"/>
        <v>5</v>
      </c>
      <c r="P24" s="530">
        <f t="shared" si="1"/>
        <v>11</v>
      </c>
      <c r="Q24" s="112">
        <f t="shared" si="2"/>
        <v>16</v>
      </c>
      <c r="R24" s="1310" t="s">
        <v>372</v>
      </c>
      <c r="S24" s="1310"/>
    </row>
    <row r="25" spans="1:19" ht="22.5" customHeight="1" thickTop="1" thickBot="1">
      <c r="A25" s="1303" t="s">
        <v>4</v>
      </c>
      <c r="B25" s="1303"/>
      <c r="C25" s="198">
        <f>SUM(C8:C24)</f>
        <v>21</v>
      </c>
      <c r="D25" s="198">
        <f t="shared" ref="D25:N25" si="3">SUM(D8:D24)</f>
        <v>39</v>
      </c>
      <c r="E25" s="198">
        <f t="shared" si="3"/>
        <v>25</v>
      </c>
      <c r="F25" s="198">
        <f t="shared" si="3"/>
        <v>24</v>
      </c>
      <c r="G25" s="198">
        <f t="shared" si="3"/>
        <v>50</v>
      </c>
      <c r="H25" s="198">
        <f t="shared" si="3"/>
        <v>40</v>
      </c>
      <c r="I25" s="198">
        <f t="shared" si="3"/>
        <v>81</v>
      </c>
      <c r="J25" s="198">
        <f t="shared" si="3"/>
        <v>61</v>
      </c>
      <c r="K25" s="198">
        <f t="shared" si="3"/>
        <v>77</v>
      </c>
      <c r="L25" s="198">
        <f t="shared" si="3"/>
        <v>55</v>
      </c>
      <c r="M25" s="198">
        <f t="shared" si="3"/>
        <v>85</v>
      </c>
      <c r="N25" s="198">
        <f t="shared" si="3"/>
        <v>124</v>
      </c>
      <c r="O25" s="198">
        <f t="shared" ref="O25:P25" si="4">M25+K25+I25+G25+E25+C25</f>
        <v>339</v>
      </c>
      <c r="P25" s="198">
        <f t="shared" si="4"/>
        <v>343</v>
      </c>
      <c r="Q25" s="198">
        <f t="shared" si="2"/>
        <v>682</v>
      </c>
      <c r="R25" s="1304" t="s">
        <v>8</v>
      </c>
      <c r="S25" s="1304"/>
    </row>
    <row r="26" spans="1:19" ht="13.5" hidden="1" customHeight="1" thickTop="1">
      <c r="C26" s="199">
        <f t="shared" ref="C26:N26" si="5">SUM(C8:C25)</f>
        <v>42</v>
      </c>
      <c r="D26" s="199">
        <f t="shared" si="5"/>
        <v>78</v>
      </c>
      <c r="E26" s="199">
        <f t="shared" si="5"/>
        <v>50</v>
      </c>
      <c r="F26" s="199">
        <f t="shared" si="5"/>
        <v>48</v>
      </c>
      <c r="G26" s="199">
        <f t="shared" si="5"/>
        <v>100</v>
      </c>
      <c r="H26" s="199">
        <f t="shared" si="5"/>
        <v>80</v>
      </c>
      <c r="I26" s="199">
        <f t="shared" si="5"/>
        <v>162</v>
      </c>
      <c r="J26" s="199">
        <f t="shared" si="5"/>
        <v>122</v>
      </c>
      <c r="K26" s="199">
        <f t="shared" si="5"/>
        <v>154</v>
      </c>
      <c r="L26" s="199">
        <f t="shared" si="5"/>
        <v>110</v>
      </c>
      <c r="M26" s="45">
        <f t="shared" si="5"/>
        <v>170</v>
      </c>
      <c r="N26" s="45">
        <f t="shared" si="5"/>
        <v>248</v>
      </c>
      <c r="O26" s="1">
        <v>0</v>
      </c>
      <c r="P26" s="1">
        <v>0</v>
      </c>
      <c r="Q26" s="1">
        <v>0</v>
      </c>
    </row>
    <row r="27" spans="1:19" ht="25.5" hidden="1" thickTop="1">
      <c r="C27" s="200"/>
      <c r="D27" s="200"/>
      <c r="E27" s="200"/>
      <c r="F27" s="200"/>
      <c r="G27" s="201"/>
      <c r="H27" s="201"/>
      <c r="I27" s="200"/>
      <c r="J27" s="200"/>
      <c r="K27" s="200"/>
      <c r="L27" s="200"/>
    </row>
    <row r="28" spans="1:19" ht="13.5" hidden="1" thickTop="1">
      <c r="C28" s="200"/>
      <c r="D28" s="200"/>
      <c r="E28" s="200"/>
      <c r="F28" s="200"/>
      <c r="G28" s="200"/>
      <c r="H28" s="200"/>
      <c r="I28" s="200"/>
      <c r="J28" s="200"/>
      <c r="K28" s="200"/>
      <c r="L28" s="200"/>
    </row>
    <row r="29" spans="1:19" ht="13.5" hidden="1" thickTop="1">
      <c r="C29" s="200"/>
      <c r="D29" s="200"/>
      <c r="E29" s="200"/>
      <c r="F29" s="200"/>
      <c r="G29" s="200"/>
      <c r="H29" s="200"/>
      <c r="I29" s="200"/>
      <c r="J29" s="200"/>
      <c r="K29" s="200"/>
      <c r="L29" s="200"/>
    </row>
    <row r="30" spans="1:19" ht="13.5" thickTop="1">
      <c r="A30" s="1" t="s">
        <v>707</v>
      </c>
    </row>
  </sheetData>
  <mergeCells count="47">
    <mergeCell ref="A25:B25"/>
    <mergeCell ref="R25:S25"/>
    <mergeCell ref="A15:A17"/>
    <mergeCell ref="S15:S17"/>
    <mergeCell ref="A18:B18"/>
    <mergeCell ref="R18:S18"/>
    <mergeCell ref="A24:B24"/>
    <mergeCell ref="R24:S24"/>
    <mergeCell ref="A20:B20"/>
    <mergeCell ref="A21:B21"/>
    <mergeCell ref="A22:B22"/>
    <mergeCell ref="A23:B23"/>
    <mergeCell ref="A19:B19"/>
    <mergeCell ref="R23:S23"/>
    <mergeCell ref="R22:S22"/>
    <mergeCell ref="R21:S21"/>
    <mergeCell ref="K4:L5"/>
    <mergeCell ref="R14:S14"/>
    <mergeCell ref="A8:B8"/>
    <mergeCell ref="R8:S8"/>
    <mergeCell ref="A9:B9"/>
    <mergeCell ref="R9:S9"/>
    <mergeCell ref="A10:B10"/>
    <mergeCell ref="R10:S10"/>
    <mergeCell ref="A11:B11"/>
    <mergeCell ref="R11:S11"/>
    <mergeCell ref="A12:B12"/>
    <mergeCell ref="R12:S12"/>
    <mergeCell ref="R13:S13"/>
    <mergeCell ref="A13:B13"/>
    <mergeCell ref="A14:B14"/>
    <mergeCell ref="R19:S19"/>
    <mergeCell ref="A1:S1"/>
    <mergeCell ref="A2:S2"/>
    <mergeCell ref="A3:Q3"/>
    <mergeCell ref="R3:S3"/>
    <mergeCell ref="A4:B7"/>
    <mergeCell ref="C4:D4"/>
    <mergeCell ref="M4:N4"/>
    <mergeCell ref="O4:Q4"/>
    <mergeCell ref="R4:S7"/>
    <mergeCell ref="C5:D5"/>
    <mergeCell ref="M5:N5"/>
    <mergeCell ref="O5:Q5"/>
    <mergeCell ref="E4:F5"/>
    <mergeCell ref="G4:H5"/>
    <mergeCell ref="I4:J5"/>
  </mergeCells>
  <printOptions horizontalCentered="1"/>
  <pageMargins left="1" right="1" top="1.5" bottom="1" header="1.5" footer="1"/>
  <pageSetup paperSize="9" scale="7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32"/>
  <sheetViews>
    <sheetView rightToLeft="1" view="pageBreakPreview" zoomScale="80" zoomScaleNormal="80" zoomScaleSheetLayoutView="80" workbookViewId="0">
      <selection sqref="A1:M1"/>
    </sheetView>
  </sheetViews>
  <sheetFormatPr defaultRowHeight="12.75"/>
  <cols>
    <col min="1" max="1" width="19.140625" style="203" customWidth="1"/>
    <col min="2" max="2" width="20.42578125" style="1" customWidth="1"/>
    <col min="3" max="4" width="16.28515625" style="1" customWidth="1"/>
    <col min="5" max="5" width="16.85546875" style="1" customWidth="1"/>
    <col min="6" max="6" width="18.85546875" style="1" customWidth="1"/>
    <col min="7" max="7" width="20.5703125" style="1" customWidth="1"/>
    <col min="8" max="16384" width="9.140625" style="1"/>
  </cols>
  <sheetData>
    <row r="1" spans="1:9" s="15" customFormat="1" ht="10.5" customHeight="1">
      <c r="A1" s="1187"/>
      <c r="B1" s="1187"/>
      <c r="C1" s="1187"/>
      <c r="D1" s="1187"/>
      <c r="E1" s="1187"/>
      <c r="F1" s="202"/>
      <c r="G1" s="202"/>
      <c r="H1" s="202"/>
      <c r="I1" s="202"/>
    </row>
    <row r="2" spans="1:9" ht="21" customHeight="1">
      <c r="A2" s="1311" t="s">
        <v>977</v>
      </c>
      <c r="B2" s="1311"/>
      <c r="C2" s="1311"/>
      <c r="D2" s="1311"/>
      <c r="E2" s="1311"/>
      <c r="F2" s="1311"/>
      <c r="G2" s="1311"/>
    </row>
    <row r="3" spans="1:9" ht="29.25" customHeight="1">
      <c r="A3" s="1289" t="s">
        <v>740</v>
      </c>
      <c r="B3" s="1289"/>
      <c r="C3" s="1289"/>
      <c r="D3" s="1289"/>
      <c r="E3" s="1289"/>
      <c r="F3" s="1289"/>
      <c r="G3" s="1289"/>
    </row>
    <row r="4" spans="1:9" ht="18" customHeight="1" thickBot="1">
      <c r="A4" s="532" t="s">
        <v>758</v>
      </c>
      <c r="B4" s="532"/>
      <c r="C4" s="532"/>
      <c r="D4" s="532"/>
      <c r="E4" s="532"/>
      <c r="F4" s="533"/>
      <c r="G4" s="514" t="s">
        <v>407</v>
      </c>
    </row>
    <row r="5" spans="1:9" ht="16.5" customHeight="1" thickTop="1">
      <c r="A5" s="1133" t="s">
        <v>374</v>
      </c>
      <c r="B5" s="1133"/>
      <c r="C5" s="1133" t="s">
        <v>375</v>
      </c>
      <c r="D5" s="1133"/>
      <c r="E5" s="1312" t="s">
        <v>192</v>
      </c>
      <c r="F5" s="1313" t="s">
        <v>376</v>
      </c>
      <c r="G5" s="1313"/>
    </row>
    <row r="6" spans="1:9" ht="19.5" customHeight="1">
      <c r="A6" s="1134"/>
      <c r="B6" s="1134"/>
      <c r="C6" s="1315" t="s">
        <v>377</v>
      </c>
      <c r="D6" s="1315"/>
      <c r="E6" s="1271"/>
      <c r="F6" s="1314"/>
      <c r="G6" s="1314"/>
    </row>
    <row r="7" spans="1:9" ht="15.75" customHeight="1">
      <c r="A7" s="1134"/>
      <c r="B7" s="1134"/>
      <c r="C7" s="525" t="s">
        <v>181</v>
      </c>
      <c r="D7" s="525" t="s">
        <v>182</v>
      </c>
      <c r="E7" s="1271"/>
      <c r="F7" s="1314"/>
      <c r="G7" s="1314"/>
    </row>
    <row r="8" spans="1:9" ht="21" customHeight="1" thickBot="1">
      <c r="A8" s="516"/>
      <c r="B8" s="516"/>
      <c r="C8" s="507" t="s">
        <v>666</v>
      </c>
      <c r="D8" s="507" t="s">
        <v>667</v>
      </c>
      <c r="E8" s="507" t="s">
        <v>8</v>
      </c>
      <c r="F8" s="534"/>
      <c r="G8" s="534"/>
    </row>
    <row r="9" spans="1:9" ht="19.5" customHeight="1" thickTop="1">
      <c r="A9" s="1318" t="s">
        <v>378</v>
      </c>
      <c r="B9" s="1318"/>
      <c r="C9" s="317">
        <v>2</v>
      </c>
      <c r="D9" s="317">
        <v>4</v>
      </c>
      <c r="E9" s="317">
        <f>SUM(C9:D9)</f>
        <v>6</v>
      </c>
      <c r="F9" s="1319" t="s">
        <v>379</v>
      </c>
      <c r="G9" s="1319"/>
    </row>
    <row r="10" spans="1:9" ht="20.100000000000001" customHeight="1">
      <c r="A10" s="1320" t="s">
        <v>380</v>
      </c>
      <c r="B10" s="1320"/>
      <c r="C10" s="110">
        <v>12</v>
      </c>
      <c r="D10" s="110">
        <v>9</v>
      </c>
      <c r="E10" s="110">
        <f t="shared" ref="E10:E26" si="0">SUM(C10:D10)</f>
        <v>21</v>
      </c>
      <c r="F10" s="1321" t="s">
        <v>381</v>
      </c>
      <c r="G10" s="1321"/>
    </row>
    <row r="11" spans="1:9" ht="20.100000000000001" customHeight="1">
      <c r="A11" s="1302" t="s">
        <v>382</v>
      </c>
      <c r="B11" s="204" t="s">
        <v>383</v>
      </c>
      <c r="C11" s="110">
        <v>44</v>
      </c>
      <c r="D11" s="110">
        <v>26</v>
      </c>
      <c r="E11" s="110">
        <f t="shared" si="0"/>
        <v>70</v>
      </c>
      <c r="F11" s="535" t="s">
        <v>384</v>
      </c>
      <c r="G11" s="1322" t="s">
        <v>276</v>
      </c>
    </row>
    <row r="12" spans="1:9" ht="20.100000000000001" customHeight="1">
      <c r="A12" s="1302"/>
      <c r="B12" s="204" t="s">
        <v>385</v>
      </c>
      <c r="C12" s="110">
        <v>19</v>
      </c>
      <c r="D12" s="110">
        <v>9</v>
      </c>
      <c r="E12" s="110">
        <f t="shared" si="0"/>
        <v>28</v>
      </c>
      <c r="F12" s="535" t="s">
        <v>386</v>
      </c>
      <c r="G12" s="1322"/>
    </row>
    <row r="13" spans="1:9" ht="20.100000000000001" customHeight="1">
      <c r="A13" s="1302"/>
      <c r="B13" s="204" t="s">
        <v>387</v>
      </c>
      <c r="C13" s="110">
        <v>26</v>
      </c>
      <c r="D13" s="110">
        <v>11</v>
      </c>
      <c r="E13" s="110">
        <f t="shared" si="0"/>
        <v>37</v>
      </c>
      <c r="F13" s="535" t="s">
        <v>388</v>
      </c>
      <c r="G13" s="1322"/>
    </row>
    <row r="14" spans="1:9" ht="20.100000000000001" customHeight="1">
      <c r="A14" s="1302"/>
      <c r="B14" s="204" t="s">
        <v>389</v>
      </c>
      <c r="C14" s="110">
        <v>25</v>
      </c>
      <c r="D14" s="110">
        <v>4</v>
      </c>
      <c r="E14" s="110">
        <f t="shared" si="0"/>
        <v>29</v>
      </c>
      <c r="F14" s="535" t="s">
        <v>390</v>
      </c>
      <c r="G14" s="1322"/>
    </row>
    <row r="15" spans="1:9" ht="20.100000000000001" customHeight="1">
      <c r="A15" s="1302"/>
      <c r="B15" s="204" t="s">
        <v>391</v>
      </c>
      <c r="C15" s="110">
        <v>29</v>
      </c>
      <c r="D15" s="110">
        <v>8</v>
      </c>
      <c r="E15" s="110">
        <f t="shared" si="0"/>
        <v>37</v>
      </c>
      <c r="F15" s="535" t="s">
        <v>392</v>
      </c>
      <c r="G15" s="1322"/>
    </row>
    <row r="16" spans="1:9" ht="20.100000000000001" customHeight="1">
      <c r="A16" s="1302"/>
      <c r="B16" s="204" t="s">
        <v>393</v>
      </c>
      <c r="C16" s="110">
        <v>24</v>
      </c>
      <c r="D16" s="110">
        <v>11</v>
      </c>
      <c r="E16" s="110">
        <f t="shared" si="0"/>
        <v>35</v>
      </c>
      <c r="F16" s="535" t="s">
        <v>394</v>
      </c>
      <c r="G16" s="1322"/>
    </row>
    <row r="17" spans="1:7" ht="20.100000000000001" customHeight="1">
      <c r="A17" s="1302"/>
      <c r="B17" s="536" t="s">
        <v>395</v>
      </c>
      <c r="C17" s="110">
        <f>SUM(C11:C16)</f>
        <v>167</v>
      </c>
      <c r="D17" s="110">
        <f t="shared" ref="D17:E17" si="1">SUM(D11:D16)</f>
        <v>69</v>
      </c>
      <c r="E17" s="110">
        <f t="shared" si="1"/>
        <v>236</v>
      </c>
      <c r="F17" s="537" t="s">
        <v>396</v>
      </c>
      <c r="G17" s="1322"/>
    </row>
    <row r="18" spans="1:7" ht="20.100000000000001" customHeight="1">
      <c r="A18" s="1302" t="s">
        <v>397</v>
      </c>
      <c r="B18" s="204" t="s">
        <v>383</v>
      </c>
      <c r="C18" s="110">
        <v>16</v>
      </c>
      <c r="D18" s="110">
        <v>3</v>
      </c>
      <c r="E18" s="110">
        <f t="shared" si="0"/>
        <v>19</v>
      </c>
      <c r="F18" s="535" t="s">
        <v>384</v>
      </c>
      <c r="G18" s="1322" t="s">
        <v>277</v>
      </c>
    </row>
    <row r="19" spans="1:7" ht="20.100000000000001" customHeight="1">
      <c r="A19" s="1302"/>
      <c r="B19" s="204" t="s">
        <v>385</v>
      </c>
      <c r="C19" s="110">
        <v>16</v>
      </c>
      <c r="D19" s="110">
        <v>6</v>
      </c>
      <c r="E19" s="110">
        <f t="shared" si="0"/>
        <v>22</v>
      </c>
      <c r="F19" s="535" t="s">
        <v>386</v>
      </c>
      <c r="G19" s="1322"/>
    </row>
    <row r="20" spans="1:7" ht="20.100000000000001" customHeight="1">
      <c r="A20" s="1302"/>
      <c r="B20" s="204" t="s">
        <v>387</v>
      </c>
      <c r="C20" s="110">
        <v>9</v>
      </c>
      <c r="D20" s="110">
        <v>6</v>
      </c>
      <c r="E20" s="110">
        <f t="shared" si="0"/>
        <v>15</v>
      </c>
      <c r="F20" s="535" t="s">
        <v>388</v>
      </c>
      <c r="G20" s="1322"/>
    </row>
    <row r="21" spans="1:7" ht="20.100000000000001" customHeight="1">
      <c r="A21" s="1302"/>
      <c r="B21" s="536" t="s">
        <v>398</v>
      </c>
      <c r="C21" s="110">
        <f>SUM(C18:C20)</f>
        <v>41</v>
      </c>
      <c r="D21" s="110">
        <f t="shared" ref="D21:E21" si="2">SUM(D18:D20)</f>
        <v>15</v>
      </c>
      <c r="E21" s="110">
        <f t="shared" si="2"/>
        <v>56</v>
      </c>
      <c r="F21" s="537" t="s">
        <v>399</v>
      </c>
      <c r="G21" s="1322"/>
    </row>
    <row r="22" spans="1:7" ht="20.100000000000001" customHeight="1">
      <c r="A22" s="1302" t="s">
        <v>400</v>
      </c>
      <c r="B22" s="204" t="s">
        <v>389</v>
      </c>
      <c r="C22" s="110">
        <v>8</v>
      </c>
      <c r="D22" s="110">
        <v>5</v>
      </c>
      <c r="E22" s="110">
        <f t="shared" si="0"/>
        <v>13</v>
      </c>
      <c r="F22" s="535" t="s">
        <v>390</v>
      </c>
      <c r="G22" s="1322" t="s">
        <v>278</v>
      </c>
    </row>
    <row r="23" spans="1:7" ht="20.100000000000001" customHeight="1">
      <c r="A23" s="1302"/>
      <c r="B23" s="204" t="s">
        <v>391</v>
      </c>
      <c r="C23" s="110">
        <v>1</v>
      </c>
      <c r="D23" s="110">
        <v>0</v>
      </c>
      <c r="E23" s="110">
        <f t="shared" si="0"/>
        <v>1</v>
      </c>
      <c r="F23" s="535" t="s">
        <v>392</v>
      </c>
      <c r="G23" s="1322"/>
    </row>
    <row r="24" spans="1:7" ht="20.100000000000001" customHeight="1">
      <c r="A24" s="1302"/>
      <c r="B24" s="204" t="s">
        <v>393</v>
      </c>
      <c r="C24" s="110">
        <v>1</v>
      </c>
      <c r="D24" s="110">
        <v>1</v>
      </c>
      <c r="E24" s="110">
        <f t="shared" si="0"/>
        <v>2</v>
      </c>
      <c r="F24" s="535" t="s">
        <v>394</v>
      </c>
      <c r="G24" s="1322"/>
    </row>
    <row r="25" spans="1:7" ht="20.100000000000001" customHeight="1">
      <c r="A25" s="1302"/>
      <c r="B25" s="536" t="s">
        <v>401</v>
      </c>
      <c r="C25" s="110">
        <f>SUM(C22:C24)</f>
        <v>10</v>
      </c>
      <c r="D25" s="110">
        <f t="shared" ref="D25:E25" si="3">SUM(D22:D24)</f>
        <v>6</v>
      </c>
      <c r="E25" s="110">
        <f t="shared" si="3"/>
        <v>16</v>
      </c>
      <c r="F25" s="537" t="s">
        <v>402</v>
      </c>
      <c r="G25" s="1322"/>
    </row>
    <row r="26" spans="1:7" ht="20.100000000000001" customHeight="1" thickBot="1">
      <c r="A26" s="538" t="s">
        <v>403</v>
      </c>
      <c r="B26" s="538"/>
      <c r="C26" s="284">
        <v>2</v>
      </c>
      <c r="D26" s="284">
        <v>0</v>
      </c>
      <c r="E26" s="284">
        <f t="shared" si="0"/>
        <v>2</v>
      </c>
      <c r="F26" s="1323" t="s">
        <v>404</v>
      </c>
      <c r="G26" s="1323"/>
    </row>
    <row r="27" spans="1:7" ht="20.100000000000001" customHeight="1" thickTop="1" thickBot="1">
      <c r="A27" s="1316" t="s">
        <v>200</v>
      </c>
      <c r="B27" s="1316"/>
      <c r="C27" s="285">
        <f>SUM(C9+C10+C17+C21+C25+C26)</f>
        <v>234</v>
      </c>
      <c r="D27" s="285">
        <f t="shared" ref="D27:E27" si="4">SUM(D9+D10+D17+D21+D25+D26)</f>
        <v>103</v>
      </c>
      <c r="E27" s="285">
        <f t="shared" si="4"/>
        <v>337</v>
      </c>
      <c r="F27" s="1317" t="s">
        <v>311</v>
      </c>
      <c r="G27" s="1317"/>
    </row>
    <row r="28" spans="1:7" ht="13.5" thickTop="1"/>
    <row r="32" spans="1:7">
      <c r="D32" s="1" t="s">
        <v>669</v>
      </c>
    </row>
  </sheetData>
  <mergeCells count="21">
    <mergeCell ref="A27:B27"/>
    <mergeCell ref="F27:G27"/>
    <mergeCell ref="A9:B9"/>
    <mergeCell ref="F9:G9"/>
    <mergeCell ref="A10:B10"/>
    <mergeCell ref="F10:G10"/>
    <mergeCell ref="A11:A17"/>
    <mergeCell ref="G11:G17"/>
    <mergeCell ref="A18:A21"/>
    <mergeCell ref="G18:G21"/>
    <mergeCell ref="A22:A25"/>
    <mergeCell ref="G22:G25"/>
    <mergeCell ref="F26:G26"/>
    <mergeCell ref="A1:E1"/>
    <mergeCell ref="A2:G2"/>
    <mergeCell ref="A3:G3"/>
    <mergeCell ref="A5:B7"/>
    <mergeCell ref="C5:D5"/>
    <mergeCell ref="E5:E7"/>
    <mergeCell ref="F5:G7"/>
    <mergeCell ref="C6:D6"/>
  </mergeCells>
  <printOptions horizontalCentered="1"/>
  <pageMargins left="1" right="1" top="1.5" bottom="1" header="1.5" footer="1"/>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24"/>
  <sheetViews>
    <sheetView rightToLeft="1" view="pageBreakPreview" zoomScale="80" zoomScaleNormal="80" zoomScaleSheetLayoutView="80" workbookViewId="0">
      <selection sqref="A1:Q1"/>
    </sheetView>
  </sheetViews>
  <sheetFormatPr defaultRowHeight="12.75"/>
  <cols>
    <col min="1" max="1" width="12.42578125" style="1" customWidth="1"/>
    <col min="2" max="2" width="7.42578125" style="1" customWidth="1"/>
    <col min="3" max="3" width="8" style="1" customWidth="1"/>
    <col min="4" max="4" width="7.42578125" style="1" customWidth="1"/>
    <col min="5" max="5" width="8.42578125" style="1" customWidth="1"/>
    <col min="6" max="6" width="6.85546875" style="1" customWidth="1"/>
    <col min="7" max="7" width="6.140625" style="1" customWidth="1"/>
    <col min="8" max="8" width="6.85546875" style="1" customWidth="1"/>
    <col min="9" max="9" width="9.140625" style="1" customWidth="1"/>
    <col min="10" max="10" width="6.42578125" style="1" customWidth="1"/>
    <col min="11" max="11" width="8.28515625" style="1" customWidth="1"/>
    <col min="12" max="12" width="6.7109375" style="1" customWidth="1"/>
    <col min="13" max="13" width="7.85546875" style="1" customWidth="1"/>
    <col min="14" max="14" width="7.42578125" style="1" customWidth="1"/>
    <col min="15" max="15" width="8.7109375" style="1" customWidth="1"/>
    <col min="16" max="16" width="8.5703125" style="1" customWidth="1"/>
    <col min="17" max="17" width="17.7109375" style="1" customWidth="1"/>
    <col min="18" max="16384" width="9.140625" style="1"/>
  </cols>
  <sheetData>
    <row r="1" spans="1:18" s="15" customFormat="1" ht="24.95" customHeight="1">
      <c r="A1" s="1324" t="s">
        <v>1010</v>
      </c>
      <c r="B1" s="1324"/>
      <c r="C1" s="1324"/>
      <c r="D1" s="1324"/>
      <c r="E1" s="1324"/>
      <c r="F1" s="1324"/>
      <c r="G1" s="1324"/>
      <c r="H1" s="1324"/>
      <c r="I1" s="1324"/>
      <c r="J1" s="1324"/>
      <c r="K1" s="1324"/>
      <c r="L1" s="1324"/>
      <c r="M1" s="1324"/>
      <c r="N1" s="1324"/>
      <c r="O1" s="1324"/>
      <c r="P1" s="1324"/>
      <c r="Q1" s="1324"/>
      <c r="R1" s="86"/>
    </row>
    <row r="2" spans="1:18" s="15" customFormat="1" ht="24.95" customHeight="1">
      <c r="A2" s="1325" t="s">
        <v>405</v>
      </c>
      <c r="B2" s="1325"/>
      <c r="C2" s="1325"/>
      <c r="D2" s="1325"/>
      <c r="E2" s="1325"/>
      <c r="F2" s="1325"/>
      <c r="G2" s="1325"/>
      <c r="H2" s="1325"/>
      <c r="I2" s="1325"/>
      <c r="J2" s="1325"/>
      <c r="K2" s="1325"/>
      <c r="L2" s="1325"/>
      <c r="M2" s="1325"/>
      <c r="N2" s="1325"/>
      <c r="O2" s="1325"/>
      <c r="P2" s="1325"/>
      <c r="Q2" s="1325"/>
      <c r="R2" s="86"/>
    </row>
    <row r="3" spans="1:18" s="15" customFormat="1" ht="24.95" customHeight="1" thickBot="1">
      <c r="A3" s="539" t="s">
        <v>759</v>
      </c>
      <c r="B3" s="539"/>
      <c r="C3" s="539"/>
      <c r="D3" s="539"/>
      <c r="E3" s="539"/>
      <c r="F3" s="539"/>
      <c r="G3" s="539"/>
      <c r="H3" s="539"/>
      <c r="I3" s="539"/>
      <c r="J3" s="539"/>
      <c r="K3" s="539"/>
      <c r="L3" s="539"/>
      <c r="M3" s="539"/>
      <c r="N3" s="539"/>
      <c r="O3" s="539"/>
      <c r="P3" s="1326" t="s">
        <v>285</v>
      </c>
      <c r="Q3" s="1326"/>
      <c r="R3" s="86"/>
    </row>
    <row r="4" spans="1:18" ht="20.100000000000001" customHeight="1" thickTop="1">
      <c r="A4" s="1133" t="s">
        <v>3</v>
      </c>
      <c r="B4" s="1278" t="s">
        <v>239</v>
      </c>
      <c r="C4" s="1278"/>
      <c r="D4" s="1273" t="s">
        <v>336</v>
      </c>
      <c r="E4" s="1273"/>
      <c r="F4" s="1273" t="s">
        <v>337</v>
      </c>
      <c r="G4" s="1273"/>
      <c r="H4" s="1273" t="s">
        <v>338</v>
      </c>
      <c r="I4" s="1273"/>
      <c r="J4" s="1273" t="s">
        <v>339</v>
      </c>
      <c r="K4" s="1273"/>
      <c r="L4" s="1279" t="s">
        <v>340</v>
      </c>
      <c r="M4" s="1279"/>
      <c r="N4" s="1133" t="s">
        <v>345</v>
      </c>
      <c r="O4" s="1133"/>
      <c r="P4" s="1133"/>
      <c r="Q4" s="1327" t="s">
        <v>5</v>
      </c>
    </row>
    <row r="5" spans="1:18" ht="20.100000000000001" customHeight="1">
      <c r="A5" s="1134"/>
      <c r="B5" s="1276" t="s">
        <v>240</v>
      </c>
      <c r="C5" s="1276"/>
      <c r="D5" s="1274"/>
      <c r="E5" s="1274"/>
      <c r="F5" s="1274"/>
      <c r="G5" s="1274"/>
      <c r="H5" s="1274"/>
      <c r="I5" s="1274"/>
      <c r="J5" s="1274"/>
      <c r="K5" s="1274"/>
      <c r="L5" s="1280" t="s">
        <v>341</v>
      </c>
      <c r="M5" s="1280"/>
      <c r="N5" s="1329" t="s">
        <v>8</v>
      </c>
      <c r="O5" s="1329"/>
      <c r="P5" s="1329"/>
      <c r="Q5" s="1293"/>
    </row>
    <row r="6" spans="1:18" ht="20.100000000000001" customHeight="1">
      <c r="A6" s="1134"/>
      <c r="B6" s="525" t="s">
        <v>181</v>
      </c>
      <c r="C6" s="525" t="s">
        <v>182</v>
      </c>
      <c r="D6" s="525" t="s">
        <v>181</v>
      </c>
      <c r="E6" s="525" t="s">
        <v>182</v>
      </c>
      <c r="F6" s="525" t="s">
        <v>181</v>
      </c>
      <c r="G6" s="525" t="s">
        <v>182</v>
      </c>
      <c r="H6" s="525" t="s">
        <v>181</v>
      </c>
      <c r="I6" s="525" t="s">
        <v>182</v>
      </c>
      <c r="J6" s="525" t="s">
        <v>181</v>
      </c>
      <c r="K6" s="525" t="s">
        <v>182</v>
      </c>
      <c r="L6" s="525" t="s">
        <v>181</v>
      </c>
      <c r="M6" s="525" t="s">
        <v>182</v>
      </c>
      <c r="N6" s="525" t="s">
        <v>181</v>
      </c>
      <c r="O6" s="525" t="s">
        <v>182</v>
      </c>
      <c r="P6" s="525" t="s">
        <v>651</v>
      </c>
      <c r="Q6" s="1293"/>
    </row>
    <row r="7" spans="1:18" ht="20.100000000000001" customHeight="1" thickBot="1">
      <c r="A7" s="513"/>
      <c r="B7" s="507" t="s">
        <v>666</v>
      </c>
      <c r="C7" s="507" t="s">
        <v>667</v>
      </c>
      <c r="D7" s="507" t="s">
        <v>666</v>
      </c>
      <c r="E7" s="507" t="s">
        <v>667</v>
      </c>
      <c r="F7" s="507" t="s">
        <v>666</v>
      </c>
      <c r="G7" s="507" t="s">
        <v>667</v>
      </c>
      <c r="H7" s="507" t="s">
        <v>666</v>
      </c>
      <c r="I7" s="507" t="s">
        <v>667</v>
      </c>
      <c r="J7" s="507" t="s">
        <v>666</v>
      </c>
      <c r="K7" s="507" t="s">
        <v>667</v>
      </c>
      <c r="L7" s="507" t="s">
        <v>666</v>
      </c>
      <c r="M7" s="507" t="s">
        <v>667</v>
      </c>
      <c r="N7" s="507" t="s">
        <v>666</v>
      </c>
      <c r="O7" s="507" t="s">
        <v>667</v>
      </c>
      <c r="P7" s="507" t="s">
        <v>8</v>
      </c>
      <c r="Q7" s="1328"/>
    </row>
    <row r="8" spans="1:18" ht="25.5" customHeight="1" thickTop="1">
      <c r="A8" s="474" t="s">
        <v>286</v>
      </c>
      <c r="B8" s="197">
        <v>0</v>
      </c>
      <c r="C8" s="197">
        <v>0</v>
      </c>
      <c r="D8" s="197">
        <v>0</v>
      </c>
      <c r="E8" s="197">
        <v>0</v>
      </c>
      <c r="F8" s="197">
        <v>4</v>
      </c>
      <c r="G8" s="197">
        <v>1</v>
      </c>
      <c r="H8" s="197">
        <v>4</v>
      </c>
      <c r="I8" s="197">
        <v>8</v>
      </c>
      <c r="J8" s="197">
        <v>0</v>
      </c>
      <c r="K8" s="197">
        <v>0</v>
      </c>
      <c r="L8" s="197">
        <v>0</v>
      </c>
      <c r="M8" s="197">
        <v>0</v>
      </c>
      <c r="N8" s="197">
        <f>SUM(L8,J8,H8,F8,D8,B8)</f>
        <v>8</v>
      </c>
      <c r="O8" s="197">
        <f>SUM(M8,K8,I8,G8,E8,C8)</f>
        <v>9</v>
      </c>
      <c r="P8" s="197">
        <f>O8+N8</f>
        <v>17</v>
      </c>
      <c r="Q8" s="464" t="s">
        <v>13</v>
      </c>
    </row>
    <row r="9" spans="1:18" ht="25.5" customHeight="1">
      <c r="A9" s="475" t="s">
        <v>14</v>
      </c>
      <c r="B9" s="110">
        <v>0</v>
      </c>
      <c r="C9" s="110">
        <v>0</v>
      </c>
      <c r="D9" s="110">
        <v>0</v>
      </c>
      <c r="E9" s="110">
        <v>0</v>
      </c>
      <c r="F9" s="110">
        <v>0</v>
      </c>
      <c r="G9" s="110">
        <v>0</v>
      </c>
      <c r="H9" s="110">
        <v>0</v>
      </c>
      <c r="I9" s="110">
        <v>0</v>
      </c>
      <c r="J9" s="110">
        <v>3</v>
      </c>
      <c r="K9" s="110">
        <v>0</v>
      </c>
      <c r="L9" s="110">
        <v>0</v>
      </c>
      <c r="M9" s="110">
        <v>0</v>
      </c>
      <c r="N9" s="110">
        <f t="shared" ref="N9:O21" si="0">SUM(L9,J9,H9,F9,D9,B9)</f>
        <v>3</v>
      </c>
      <c r="O9" s="110">
        <f t="shared" si="0"/>
        <v>0</v>
      </c>
      <c r="P9" s="110">
        <f t="shared" ref="P9:P21" si="1">O9+N9</f>
        <v>3</v>
      </c>
      <c r="Q9" s="466" t="s">
        <v>15</v>
      </c>
    </row>
    <row r="10" spans="1:18" ht="25.5" customHeight="1">
      <c r="A10" s="475" t="s">
        <v>16</v>
      </c>
      <c r="B10" s="110">
        <v>0</v>
      </c>
      <c r="C10" s="110">
        <v>0</v>
      </c>
      <c r="D10" s="110">
        <v>1</v>
      </c>
      <c r="E10" s="110">
        <v>0</v>
      </c>
      <c r="F10" s="110">
        <v>0</v>
      </c>
      <c r="G10" s="110">
        <v>0</v>
      </c>
      <c r="H10" s="110">
        <v>0</v>
      </c>
      <c r="I10" s="110">
        <v>0</v>
      </c>
      <c r="J10" s="110">
        <v>0</v>
      </c>
      <c r="K10" s="110">
        <v>0</v>
      </c>
      <c r="L10" s="110">
        <v>0</v>
      </c>
      <c r="M10" s="110">
        <v>0</v>
      </c>
      <c r="N10" s="110">
        <v>11</v>
      </c>
      <c r="O10" s="110">
        <v>0</v>
      </c>
      <c r="P10" s="110">
        <f t="shared" si="1"/>
        <v>11</v>
      </c>
      <c r="Q10" s="708" t="s">
        <v>178</v>
      </c>
    </row>
    <row r="11" spans="1:18" ht="25.5" customHeight="1">
      <c r="A11" s="475" t="s">
        <v>287</v>
      </c>
      <c r="B11" s="110">
        <v>10</v>
      </c>
      <c r="C11" s="110">
        <v>19</v>
      </c>
      <c r="D11" s="110">
        <v>5</v>
      </c>
      <c r="E11" s="110">
        <v>7</v>
      </c>
      <c r="F11" s="110">
        <v>7</v>
      </c>
      <c r="G11" s="110">
        <v>16</v>
      </c>
      <c r="H11" s="110">
        <v>16</v>
      </c>
      <c r="I11" s="110">
        <v>10</v>
      </c>
      <c r="J11" s="110">
        <v>4</v>
      </c>
      <c r="K11" s="110">
        <v>23</v>
      </c>
      <c r="L11" s="110">
        <v>1</v>
      </c>
      <c r="M11" s="110">
        <v>11</v>
      </c>
      <c r="N11" s="110">
        <f t="shared" si="0"/>
        <v>43</v>
      </c>
      <c r="O11" s="110">
        <f t="shared" si="0"/>
        <v>86</v>
      </c>
      <c r="P11" s="110">
        <f t="shared" si="1"/>
        <v>129</v>
      </c>
      <c r="Q11" s="466" t="s">
        <v>21</v>
      </c>
    </row>
    <row r="12" spans="1:18" ht="25.5" customHeight="1">
      <c r="A12" s="475" t="s">
        <v>22</v>
      </c>
      <c r="B12" s="110">
        <v>0</v>
      </c>
      <c r="C12" s="110">
        <v>0</v>
      </c>
      <c r="D12" s="110">
        <v>0</v>
      </c>
      <c r="E12" s="110">
        <v>0</v>
      </c>
      <c r="F12" s="110">
        <v>1</v>
      </c>
      <c r="G12" s="110">
        <v>0</v>
      </c>
      <c r="H12" s="110">
        <v>5</v>
      </c>
      <c r="I12" s="110">
        <v>0</v>
      </c>
      <c r="J12" s="110">
        <v>5</v>
      </c>
      <c r="K12" s="110">
        <v>0</v>
      </c>
      <c r="L12" s="110">
        <v>3</v>
      </c>
      <c r="M12" s="110">
        <v>0</v>
      </c>
      <c r="N12" s="110">
        <f t="shared" si="0"/>
        <v>14</v>
      </c>
      <c r="O12" s="110">
        <f t="shared" si="0"/>
        <v>0</v>
      </c>
      <c r="P12" s="110">
        <f t="shared" si="1"/>
        <v>14</v>
      </c>
      <c r="Q12" s="466" t="s">
        <v>23</v>
      </c>
    </row>
    <row r="13" spans="1:18" ht="25.5" customHeight="1">
      <c r="A13" s="475" t="s">
        <v>24</v>
      </c>
      <c r="B13" s="110">
        <v>2</v>
      </c>
      <c r="C13" s="110">
        <v>2</v>
      </c>
      <c r="D13" s="110">
        <v>3</v>
      </c>
      <c r="E13" s="110">
        <v>0</v>
      </c>
      <c r="F13" s="110">
        <v>15</v>
      </c>
      <c r="G13" s="110">
        <v>2</v>
      </c>
      <c r="H13" s="110">
        <v>47</v>
      </c>
      <c r="I13" s="110">
        <v>2</v>
      </c>
      <c r="J13" s="110">
        <v>84</v>
      </c>
      <c r="K13" s="110">
        <v>5</v>
      </c>
      <c r="L13" s="110">
        <v>22</v>
      </c>
      <c r="M13" s="110">
        <v>7</v>
      </c>
      <c r="N13" s="110">
        <f t="shared" ref="N13" si="2">SUM(L13,J13,H13,F13,D13,B13)</f>
        <v>173</v>
      </c>
      <c r="O13" s="110">
        <f t="shared" ref="O13" si="3">SUM(M13,K13,I13,G13,E13,C13)</f>
        <v>18</v>
      </c>
      <c r="P13" s="110">
        <f t="shared" si="1"/>
        <v>191</v>
      </c>
      <c r="Q13" s="466" t="s">
        <v>25</v>
      </c>
    </row>
    <row r="14" spans="1:18" ht="25.5" customHeight="1">
      <c r="A14" s="475" t="s">
        <v>26</v>
      </c>
      <c r="B14" s="110">
        <v>0</v>
      </c>
      <c r="C14" s="110">
        <v>0</v>
      </c>
      <c r="D14" s="110">
        <v>0</v>
      </c>
      <c r="E14" s="110">
        <v>0</v>
      </c>
      <c r="F14" s="110">
        <v>0</v>
      </c>
      <c r="G14" s="110">
        <v>0</v>
      </c>
      <c r="H14" s="110">
        <v>1</v>
      </c>
      <c r="I14" s="110">
        <v>0</v>
      </c>
      <c r="J14" s="110"/>
      <c r="K14" s="110">
        <v>0</v>
      </c>
      <c r="L14" s="110">
        <v>5</v>
      </c>
      <c r="M14" s="110">
        <v>0</v>
      </c>
      <c r="N14" s="110">
        <f t="shared" ref="N14:N19" si="4">SUM(L14,J14,H14,F14,D14,B14)</f>
        <v>6</v>
      </c>
      <c r="O14" s="110">
        <f t="shared" ref="O14:O19" si="5">SUM(M14,K14,I14,G14,E14,C14)</f>
        <v>0</v>
      </c>
      <c r="P14" s="110">
        <f t="shared" si="1"/>
        <v>6</v>
      </c>
      <c r="Q14" s="466" t="s">
        <v>27</v>
      </c>
    </row>
    <row r="15" spans="1:18" ht="25.5" customHeight="1">
      <c r="A15" s="475" t="s">
        <v>28</v>
      </c>
      <c r="B15" s="110">
        <v>2</v>
      </c>
      <c r="C15" s="110">
        <v>3</v>
      </c>
      <c r="D15" s="110">
        <v>4</v>
      </c>
      <c r="E15" s="110">
        <v>4</v>
      </c>
      <c r="F15" s="110">
        <v>21</v>
      </c>
      <c r="G15" s="110">
        <v>8</v>
      </c>
      <c r="H15" s="110">
        <v>16</v>
      </c>
      <c r="I15" s="110">
        <v>8</v>
      </c>
      <c r="J15" s="110">
        <v>10</v>
      </c>
      <c r="K15" s="110">
        <v>6</v>
      </c>
      <c r="L15" s="110">
        <v>8</v>
      </c>
      <c r="M15" s="110">
        <v>10</v>
      </c>
      <c r="N15" s="110">
        <f t="shared" si="4"/>
        <v>61</v>
      </c>
      <c r="O15" s="110">
        <f t="shared" si="5"/>
        <v>39</v>
      </c>
      <c r="P15" s="110">
        <f t="shared" si="1"/>
        <v>100</v>
      </c>
      <c r="Q15" s="466" t="s">
        <v>29</v>
      </c>
    </row>
    <row r="16" spans="1:18" ht="25.5" customHeight="1">
      <c r="A16" s="475" t="s">
        <v>289</v>
      </c>
      <c r="B16" s="110">
        <v>0</v>
      </c>
      <c r="C16" s="110">
        <v>0</v>
      </c>
      <c r="D16" s="110">
        <v>0</v>
      </c>
      <c r="E16" s="110">
        <v>0</v>
      </c>
      <c r="F16" s="110">
        <v>3</v>
      </c>
      <c r="G16" s="110">
        <v>0</v>
      </c>
      <c r="H16" s="110">
        <v>4</v>
      </c>
      <c r="I16" s="110">
        <v>0</v>
      </c>
      <c r="J16" s="110">
        <v>1</v>
      </c>
      <c r="K16" s="110">
        <v>0</v>
      </c>
      <c r="L16" s="110">
        <v>0</v>
      </c>
      <c r="M16" s="110">
        <v>0</v>
      </c>
      <c r="N16" s="110">
        <f t="shared" si="4"/>
        <v>8</v>
      </c>
      <c r="O16" s="110">
        <f t="shared" si="5"/>
        <v>0</v>
      </c>
      <c r="P16" s="110">
        <f t="shared" si="1"/>
        <v>8</v>
      </c>
      <c r="Q16" s="466" t="s">
        <v>31</v>
      </c>
    </row>
    <row r="17" spans="1:17" ht="25.5" customHeight="1">
      <c r="A17" s="475" t="s">
        <v>32</v>
      </c>
      <c r="B17" s="110">
        <v>0</v>
      </c>
      <c r="C17" s="110">
        <v>0</v>
      </c>
      <c r="D17" s="110">
        <v>0</v>
      </c>
      <c r="E17" s="110">
        <v>0</v>
      </c>
      <c r="F17" s="110">
        <v>0</v>
      </c>
      <c r="G17" s="110">
        <v>0</v>
      </c>
      <c r="H17" s="110">
        <v>0</v>
      </c>
      <c r="I17" s="110">
        <v>0</v>
      </c>
      <c r="J17" s="110">
        <v>0</v>
      </c>
      <c r="K17" s="110">
        <v>0</v>
      </c>
      <c r="L17" s="110">
        <v>0</v>
      </c>
      <c r="M17" s="110">
        <v>0</v>
      </c>
      <c r="N17" s="110">
        <f t="shared" si="4"/>
        <v>0</v>
      </c>
      <c r="O17" s="110">
        <f t="shared" si="5"/>
        <v>0</v>
      </c>
      <c r="P17" s="110">
        <f t="shared" si="1"/>
        <v>0</v>
      </c>
      <c r="Q17" s="466" t="s">
        <v>179</v>
      </c>
    </row>
    <row r="18" spans="1:17" ht="25.5" customHeight="1">
      <c r="A18" s="475" t="s">
        <v>34</v>
      </c>
      <c r="B18" s="110">
        <v>0</v>
      </c>
      <c r="C18" s="110">
        <v>0</v>
      </c>
      <c r="D18" s="110">
        <v>0</v>
      </c>
      <c r="E18" s="110">
        <v>0</v>
      </c>
      <c r="F18" s="110">
        <v>0</v>
      </c>
      <c r="G18" s="110">
        <v>0</v>
      </c>
      <c r="H18" s="110">
        <v>2</v>
      </c>
      <c r="I18" s="110">
        <v>0</v>
      </c>
      <c r="J18" s="110">
        <v>2</v>
      </c>
      <c r="K18" s="110">
        <v>0</v>
      </c>
      <c r="L18" s="110">
        <v>7</v>
      </c>
      <c r="M18" s="110">
        <v>0</v>
      </c>
      <c r="N18" s="110">
        <f t="shared" si="4"/>
        <v>11</v>
      </c>
      <c r="O18" s="110">
        <f t="shared" si="5"/>
        <v>0</v>
      </c>
      <c r="P18" s="110">
        <f t="shared" si="1"/>
        <v>11</v>
      </c>
      <c r="Q18" s="466" t="s">
        <v>35</v>
      </c>
    </row>
    <row r="19" spans="1:17" ht="25.5" customHeight="1">
      <c r="A19" s="475" t="s">
        <v>36</v>
      </c>
      <c r="B19" s="110">
        <v>1</v>
      </c>
      <c r="C19" s="110">
        <v>1</v>
      </c>
      <c r="D19" s="110">
        <v>0</v>
      </c>
      <c r="E19" s="110">
        <v>0</v>
      </c>
      <c r="F19" s="110">
        <v>2</v>
      </c>
      <c r="G19" s="110">
        <v>4</v>
      </c>
      <c r="H19" s="110">
        <v>0</v>
      </c>
      <c r="I19" s="110">
        <v>0</v>
      </c>
      <c r="J19" s="110">
        <v>2</v>
      </c>
      <c r="K19" s="110">
        <v>0</v>
      </c>
      <c r="L19" s="110">
        <v>0</v>
      </c>
      <c r="M19" s="110">
        <v>0</v>
      </c>
      <c r="N19" s="110">
        <f t="shared" si="4"/>
        <v>5</v>
      </c>
      <c r="O19" s="110">
        <f t="shared" si="5"/>
        <v>5</v>
      </c>
      <c r="P19" s="110">
        <f t="shared" si="1"/>
        <v>10</v>
      </c>
      <c r="Q19" s="466" t="s">
        <v>37</v>
      </c>
    </row>
    <row r="20" spans="1:17" ht="25.5" customHeight="1" thickBot="1">
      <c r="A20" s="476" t="s">
        <v>40</v>
      </c>
      <c r="B20" s="284">
        <v>0</v>
      </c>
      <c r="C20" s="284">
        <v>0</v>
      </c>
      <c r="D20" s="284">
        <v>0</v>
      </c>
      <c r="E20" s="284">
        <v>2</v>
      </c>
      <c r="F20" s="284">
        <v>1</v>
      </c>
      <c r="G20" s="284">
        <v>1</v>
      </c>
      <c r="H20" s="284">
        <v>0</v>
      </c>
      <c r="I20" s="284">
        <v>1</v>
      </c>
      <c r="J20" s="284">
        <v>2</v>
      </c>
      <c r="K20" s="284">
        <v>0</v>
      </c>
      <c r="L20" s="284">
        <v>0</v>
      </c>
      <c r="M20" s="284">
        <v>0</v>
      </c>
      <c r="N20" s="284">
        <f t="shared" si="0"/>
        <v>3</v>
      </c>
      <c r="O20" s="284">
        <f t="shared" si="0"/>
        <v>4</v>
      </c>
      <c r="P20" s="284">
        <f t="shared" si="1"/>
        <v>7</v>
      </c>
      <c r="Q20" s="470" t="s">
        <v>41</v>
      </c>
    </row>
    <row r="21" spans="1:17" ht="25.5" customHeight="1" thickTop="1" thickBot="1">
      <c r="A21" s="477" t="s">
        <v>4</v>
      </c>
      <c r="B21" s="285">
        <f t="shared" ref="B21:M21" si="6">SUM(B8:B20)</f>
        <v>15</v>
      </c>
      <c r="C21" s="285">
        <f t="shared" si="6"/>
        <v>25</v>
      </c>
      <c r="D21" s="285">
        <f t="shared" si="6"/>
        <v>13</v>
      </c>
      <c r="E21" s="285">
        <f t="shared" si="6"/>
        <v>13</v>
      </c>
      <c r="F21" s="285">
        <f t="shared" si="6"/>
        <v>54</v>
      </c>
      <c r="G21" s="285">
        <f t="shared" si="6"/>
        <v>32</v>
      </c>
      <c r="H21" s="285">
        <f t="shared" si="6"/>
        <v>95</v>
      </c>
      <c r="I21" s="285">
        <f>SUM(I8:I20)</f>
        <v>29</v>
      </c>
      <c r="J21" s="285">
        <f t="shared" si="6"/>
        <v>113</v>
      </c>
      <c r="K21" s="285">
        <f t="shared" si="6"/>
        <v>34</v>
      </c>
      <c r="L21" s="285">
        <f t="shared" si="6"/>
        <v>46</v>
      </c>
      <c r="M21" s="285">
        <f t="shared" si="6"/>
        <v>28</v>
      </c>
      <c r="N21" s="285">
        <f t="shared" si="0"/>
        <v>336</v>
      </c>
      <c r="O21" s="285">
        <f t="shared" si="0"/>
        <v>161</v>
      </c>
      <c r="P21" s="285">
        <f t="shared" si="1"/>
        <v>497</v>
      </c>
      <c r="Q21" s="478" t="s">
        <v>8</v>
      </c>
    </row>
    <row r="22" spans="1:17" ht="13.5" thickTop="1"/>
    <row r="23" spans="1:17" hidden="1"/>
    <row r="24" spans="1:17" hidden="1"/>
  </sheetData>
  <mergeCells count="15">
    <mergeCell ref="F4:G5"/>
    <mergeCell ref="H4:I5"/>
    <mergeCell ref="J4:K5"/>
    <mergeCell ref="A1:Q1"/>
    <mergeCell ref="A2:Q2"/>
    <mergeCell ref="P3:Q3"/>
    <mergeCell ref="A4:A6"/>
    <mergeCell ref="B4:C4"/>
    <mergeCell ref="L4:M4"/>
    <mergeCell ref="N4:P4"/>
    <mergeCell ref="Q4:Q7"/>
    <mergeCell ref="B5:C5"/>
    <mergeCell ref="L5:M5"/>
    <mergeCell ref="N5:P5"/>
    <mergeCell ref="D4:E5"/>
  </mergeCells>
  <printOptions horizontalCentered="1"/>
  <pageMargins left="1" right="1" top="1.5" bottom="1" header="1.5" footer="1"/>
  <pageSetup paperSize="9" scale="8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I24"/>
  <sheetViews>
    <sheetView rightToLeft="1" view="pageBreakPreview" topLeftCell="H1" zoomScale="70" zoomScaleNormal="80" zoomScaleSheetLayoutView="70" workbookViewId="0">
      <selection sqref="A1:R1"/>
    </sheetView>
  </sheetViews>
  <sheetFormatPr defaultRowHeight="12.75"/>
  <cols>
    <col min="1" max="1" width="15.28515625" style="1" customWidth="1"/>
    <col min="2" max="2" width="9.85546875" style="1" customWidth="1"/>
    <col min="3" max="3" width="8.7109375" style="1" customWidth="1"/>
    <col min="4" max="13" width="7.42578125" style="1" customWidth="1"/>
    <col min="14" max="14" width="9" style="1" customWidth="1"/>
    <col min="15" max="15" width="10.42578125" style="1" customWidth="1"/>
    <col min="16" max="17" width="7.42578125" style="1" customWidth="1"/>
    <col min="18" max="18" width="21.5703125" style="1" customWidth="1"/>
    <col min="19" max="19" width="13" style="1" customWidth="1"/>
    <col min="20" max="23" width="7" style="1" customWidth="1"/>
    <col min="24" max="25" width="7" style="1" hidden="1" customWidth="1"/>
    <col min="26" max="30" width="7" style="1" customWidth="1"/>
    <col min="31" max="31" width="9.85546875" style="1" customWidth="1"/>
    <col min="32" max="32" width="8" style="1" customWidth="1"/>
    <col min="33" max="34" width="7" style="1" customWidth="1"/>
    <col min="35" max="35" width="17.5703125" style="1" customWidth="1"/>
    <col min="36" max="16384" width="9.140625" style="1"/>
  </cols>
  <sheetData>
    <row r="1" spans="1:35" s="15" customFormat="1" ht="23.25" customHeight="1">
      <c r="A1" s="1311" t="s">
        <v>978</v>
      </c>
      <c r="B1" s="1311"/>
      <c r="C1" s="1311"/>
      <c r="D1" s="1311"/>
      <c r="E1" s="1311"/>
      <c r="F1" s="1311"/>
      <c r="G1" s="1311"/>
      <c r="H1" s="1311"/>
      <c r="I1" s="1311"/>
      <c r="J1" s="1311"/>
      <c r="K1" s="1311"/>
      <c r="L1" s="1311"/>
      <c r="M1" s="1311"/>
      <c r="N1" s="1311"/>
      <c r="O1" s="1311"/>
      <c r="P1" s="1311"/>
      <c r="Q1" s="1311"/>
      <c r="R1" s="1311"/>
      <c r="S1" s="541"/>
      <c r="T1" s="541"/>
      <c r="U1" s="541"/>
      <c r="V1" s="541"/>
      <c r="W1" s="541"/>
      <c r="X1" s="541"/>
      <c r="Y1" s="541"/>
      <c r="Z1" s="541"/>
      <c r="AA1" s="541"/>
      <c r="AB1" s="541"/>
      <c r="AC1" s="541"/>
      <c r="AD1" s="541"/>
      <c r="AE1" s="541"/>
      <c r="AF1" s="541"/>
      <c r="AG1" s="541"/>
      <c r="AH1" s="541"/>
      <c r="AI1" s="542"/>
    </row>
    <row r="2" spans="1:35" ht="30" customHeight="1">
      <c r="A2" s="1335" t="s">
        <v>744</v>
      </c>
      <c r="B2" s="1335"/>
      <c r="C2" s="1335"/>
      <c r="D2" s="1335"/>
      <c r="E2" s="1335"/>
      <c r="F2" s="1335"/>
      <c r="G2" s="1335"/>
      <c r="H2" s="1335"/>
      <c r="I2" s="1335"/>
      <c r="J2" s="1335"/>
      <c r="K2" s="1335"/>
      <c r="L2" s="1335"/>
      <c r="M2" s="1335"/>
      <c r="N2" s="1335"/>
      <c r="O2" s="1335"/>
      <c r="P2" s="1335"/>
      <c r="Q2" s="1335"/>
      <c r="R2" s="1335"/>
      <c r="S2" s="543"/>
      <c r="T2" s="543"/>
      <c r="U2" s="543"/>
      <c r="V2" s="543"/>
      <c r="W2" s="543"/>
      <c r="X2" s="543"/>
      <c r="Y2" s="543"/>
      <c r="Z2" s="543"/>
      <c r="AA2" s="543"/>
      <c r="AB2" s="543"/>
      <c r="AC2" s="543"/>
      <c r="AD2" s="543"/>
      <c r="AE2" s="543"/>
      <c r="AF2" s="543"/>
      <c r="AG2" s="543"/>
      <c r="AH2" s="543"/>
      <c r="AI2" s="543"/>
    </row>
    <row r="3" spans="1:35" ht="30" customHeight="1" thickBot="1">
      <c r="A3" s="532" t="s">
        <v>763</v>
      </c>
      <c r="B3" s="532"/>
      <c r="C3" s="532"/>
      <c r="D3" s="532"/>
      <c r="E3" s="532"/>
      <c r="F3" s="532"/>
      <c r="G3" s="532"/>
      <c r="H3" s="532"/>
      <c r="I3" s="532"/>
      <c r="J3" s="532"/>
      <c r="K3" s="532"/>
      <c r="L3" s="532"/>
      <c r="M3" s="532"/>
      <c r="N3" s="532"/>
      <c r="O3" s="532"/>
      <c r="P3" s="532"/>
      <c r="Q3" s="532"/>
      <c r="R3" s="540" t="s">
        <v>762</v>
      </c>
      <c r="S3" s="1331" t="s">
        <v>760</v>
      </c>
      <c r="T3" s="1331"/>
      <c r="U3" s="532"/>
      <c r="V3" s="532"/>
      <c r="W3" s="532"/>
      <c r="X3" s="532"/>
      <c r="Y3" s="532"/>
      <c r="Z3" s="532"/>
      <c r="AA3" s="532"/>
      <c r="AB3" s="532"/>
      <c r="AC3" s="532"/>
      <c r="AD3" s="532"/>
      <c r="AE3" s="532"/>
      <c r="AF3" s="532"/>
      <c r="AG3" s="532"/>
      <c r="AH3" s="532"/>
      <c r="AI3" s="544" t="s">
        <v>761</v>
      </c>
    </row>
    <row r="4" spans="1:35" ht="40.5" customHeight="1" thickTop="1">
      <c r="A4" s="1133" t="s">
        <v>3</v>
      </c>
      <c r="B4" s="1330" t="s">
        <v>408</v>
      </c>
      <c r="C4" s="1330"/>
      <c r="D4" s="1161" t="s">
        <v>409</v>
      </c>
      <c r="E4" s="1161"/>
      <c r="F4" s="1161" t="s">
        <v>410</v>
      </c>
      <c r="G4" s="1161"/>
      <c r="H4" s="1161" t="s">
        <v>411</v>
      </c>
      <c r="I4" s="1161"/>
      <c r="J4" s="1330" t="s">
        <v>412</v>
      </c>
      <c r="K4" s="1330"/>
      <c r="L4" s="1330" t="s">
        <v>413</v>
      </c>
      <c r="M4" s="1330"/>
      <c r="N4" s="1161" t="s">
        <v>414</v>
      </c>
      <c r="O4" s="1161"/>
      <c r="P4" s="1330" t="s">
        <v>415</v>
      </c>
      <c r="Q4" s="1330"/>
      <c r="R4" s="1327" t="s">
        <v>5</v>
      </c>
      <c r="S4" s="1133" t="s">
        <v>3</v>
      </c>
      <c r="T4" s="1161" t="s">
        <v>605</v>
      </c>
      <c r="U4" s="1161"/>
      <c r="V4" s="1330" t="s">
        <v>416</v>
      </c>
      <c r="W4" s="1330"/>
      <c r="X4" s="1330" t="s">
        <v>417</v>
      </c>
      <c r="Y4" s="1330"/>
      <c r="Z4" s="1330" t="s">
        <v>612</v>
      </c>
      <c r="AA4" s="1330"/>
      <c r="AB4" s="1334" t="s">
        <v>981</v>
      </c>
      <c r="AC4" s="1334"/>
      <c r="AD4" s="1330" t="s">
        <v>418</v>
      </c>
      <c r="AE4" s="1330"/>
      <c r="AF4" s="1330" t="s">
        <v>345</v>
      </c>
      <c r="AG4" s="1330"/>
      <c r="AH4" s="1330"/>
      <c r="AI4" s="1327" t="s">
        <v>5</v>
      </c>
    </row>
    <row r="5" spans="1:35" ht="90" customHeight="1">
      <c r="A5" s="1134"/>
      <c r="B5" s="1333" t="s">
        <v>419</v>
      </c>
      <c r="C5" s="1333"/>
      <c r="D5" s="1333" t="s">
        <v>420</v>
      </c>
      <c r="E5" s="1333"/>
      <c r="F5" s="1333" t="s">
        <v>421</v>
      </c>
      <c r="G5" s="1333"/>
      <c r="H5" s="1333" t="s">
        <v>422</v>
      </c>
      <c r="I5" s="1333"/>
      <c r="J5" s="1333" t="s">
        <v>423</v>
      </c>
      <c r="K5" s="1333"/>
      <c r="L5" s="1333" t="s">
        <v>424</v>
      </c>
      <c r="M5" s="1333"/>
      <c r="N5" s="1333" t="s">
        <v>425</v>
      </c>
      <c r="O5" s="1333"/>
      <c r="P5" s="1333" t="s">
        <v>426</v>
      </c>
      <c r="Q5" s="1333"/>
      <c r="R5" s="1293"/>
      <c r="S5" s="1134"/>
      <c r="T5" s="1263" t="s">
        <v>427</v>
      </c>
      <c r="U5" s="1263"/>
      <c r="V5" s="1263" t="s">
        <v>428</v>
      </c>
      <c r="W5" s="1263"/>
      <c r="X5" s="1263" t="s">
        <v>429</v>
      </c>
      <c r="Y5" s="1263"/>
      <c r="Z5" s="1263" t="s">
        <v>713</v>
      </c>
      <c r="AA5" s="1263"/>
      <c r="AB5" s="1263" t="s">
        <v>712</v>
      </c>
      <c r="AC5" s="1263"/>
      <c r="AD5" s="1263" t="s">
        <v>372</v>
      </c>
      <c r="AE5" s="1263"/>
      <c r="AF5" s="1263" t="s">
        <v>311</v>
      </c>
      <c r="AG5" s="1263"/>
      <c r="AH5" s="1263"/>
      <c r="AI5" s="1293"/>
    </row>
    <row r="6" spans="1:35" ht="20.100000000000001" customHeight="1">
      <c r="A6" s="1134"/>
      <c r="B6" s="525" t="s">
        <v>181</v>
      </c>
      <c r="C6" s="525" t="s">
        <v>182</v>
      </c>
      <c r="D6" s="525" t="s">
        <v>181</v>
      </c>
      <c r="E6" s="525" t="s">
        <v>182</v>
      </c>
      <c r="F6" s="525" t="s">
        <v>181</v>
      </c>
      <c r="G6" s="525" t="s">
        <v>182</v>
      </c>
      <c r="H6" s="525" t="s">
        <v>181</v>
      </c>
      <c r="I6" s="525" t="s">
        <v>182</v>
      </c>
      <c r="J6" s="525" t="s">
        <v>181</v>
      </c>
      <c r="K6" s="525" t="s">
        <v>182</v>
      </c>
      <c r="L6" s="525" t="s">
        <v>181</v>
      </c>
      <c r="M6" s="525" t="s">
        <v>182</v>
      </c>
      <c r="N6" s="525" t="s">
        <v>181</v>
      </c>
      <c r="O6" s="525" t="s">
        <v>182</v>
      </c>
      <c r="P6" s="525" t="s">
        <v>181</v>
      </c>
      <c r="Q6" s="525" t="s">
        <v>182</v>
      </c>
      <c r="R6" s="1293"/>
      <c r="S6" s="1134"/>
      <c r="T6" s="525" t="s">
        <v>181</v>
      </c>
      <c r="U6" s="525" t="s">
        <v>182</v>
      </c>
      <c r="V6" s="525" t="s">
        <v>181</v>
      </c>
      <c r="W6" s="525" t="s">
        <v>182</v>
      </c>
      <c r="X6" s="525" t="s">
        <v>181</v>
      </c>
      <c r="Y6" s="525" t="s">
        <v>182</v>
      </c>
      <c r="Z6" s="525" t="s">
        <v>181</v>
      </c>
      <c r="AA6" s="525" t="s">
        <v>182</v>
      </c>
      <c r="AB6" s="525" t="s">
        <v>181</v>
      </c>
      <c r="AC6" s="525" t="s">
        <v>182</v>
      </c>
      <c r="AD6" s="525" t="s">
        <v>181</v>
      </c>
      <c r="AE6" s="525" t="s">
        <v>182</v>
      </c>
      <c r="AF6" s="525" t="s">
        <v>181</v>
      </c>
      <c r="AG6" s="525" t="s">
        <v>182</v>
      </c>
      <c r="AH6" s="525" t="s">
        <v>200</v>
      </c>
      <c r="AI6" s="1293"/>
    </row>
    <row r="7" spans="1:35" ht="20.100000000000001" customHeight="1" thickBot="1">
      <c r="A7" s="1135"/>
      <c r="B7" s="507" t="s">
        <v>666</v>
      </c>
      <c r="C7" s="507" t="s">
        <v>667</v>
      </c>
      <c r="D7" s="507" t="s">
        <v>666</v>
      </c>
      <c r="E7" s="507" t="s">
        <v>667</v>
      </c>
      <c r="F7" s="507" t="s">
        <v>666</v>
      </c>
      <c r="G7" s="507" t="s">
        <v>667</v>
      </c>
      <c r="H7" s="507" t="s">
        <v>666</v>
      </c>
      <c r="I7" s="507" t="s">
        <v>667</v>
      </c>
      <c r="J7" s="507" t="s">
        <v>666</v>
      </c>
      <c r="K7" s="507" t="s">
        <v>667</v>
      </c>
      <c r="L7" s="507" t="s">
        <v>666</v>
      </c>
      <c r="M7" s="507" t="s">
        <v>667</v>
      </c>
      <c r="N7" s="507" t="s">
        <v>666</v>
      </c>
      <c r="O7" s="507" t="s">
        <v>667</v>
      </c>
      <c r="P7" s="507" t="s">
        <v>666</v>
      </c>
      <c r="Q7" s="507" t="s">
        <v>667</v>
      </c>
      <c r="R7" s="1328"/>
      <c r="S7" s="1135"/>
      <c r="T7" s="507" t="s">
        <v>666</v>
      </c>
      <c r="U7" s="507" t="s">
        <v>667</v>
      </c>
      <c r="V7" s="507" t="s">
        <v>666</v>
      </c>
      <c r="W7" s="507" t="s">
        <v>667</v>
      </c>
      <c r="X7" s="507" t="s">
        <v>666</v>
      </c>
      <c r="Y7" s="507" t="s">
        <v>667</v>
      </c>
      <c r="Z7" s="507" t="s">
        <v>666</v>
      </c>
      <c r="AA7" s="507" t="s">
        <v>667</v>
      </c>
      <c r="AB7" s="507" t="s">
        <v>666</v>
      </c>
      <c r="AC7" s="507" t="s">
        <v>667</v>
      </c>
      <c r="AD7" s="507" t="s">
        <v>666</v>
      </c>
      <c r="AE7" s="507" t="s">
        <v>667</v>
      </c>
      <c r="AF7" s="507" t="s">
        <v>666</v>
      </c>
      <c r="AG7" s="507" t="s">
        <v>667</v>
      </c>
      <c r="AH7" s="507" t="s">
        <v>8</v>
      </c>
      <c r="AI7" s="1328"/>
    </row>
    <row r="8" spans="1:35" ht="20.100000000000001" customHeight="1" thickTop="1">
      <c r="A8" s="484" t="s">
        <v>286</v>
      </c>
      <c r="B8" s="197">
        <v>5</v>
      </c>
      <c r="C8" s="197">
        <v>10</v>
      </c>
      <c r="D8" s="197">
        <v>0</v>
      </c>
      <c r="E8" s="197">
        <v>4</v>
      </c>
      <c r="F8" s="197">
        <v>0</v>
      </c>
      <c r="G8" s="197">
        <v>0</v>
      </c>
      <c r="H8" s="197">
        <v>0</v>
      </c>
      <c r="I8" s="197">
        <v>0</v>
      </c>
      <c r="J8" s="197">
        <v>0</v>
      </c>
      <c r="K8" s="197">
        <v>0</v>
      </c>
      <c r="L8" s="197">
        <v>0</v>
      </c>
      <c r="M8" s="197">
        <v>0</v>
      </c>
      <c r="N8" s="197">
        <v>1</v>
      </c>
      <c r="O8" s="197">
        <v>0</v>
      </c>
      <c r="P8" s="197">
        <v>0</v>
      </c>
      <c r="Q8" s="197">
        <v>0</v>
      </c>
      <c r="R8" s="464" t="s">
        <v>13</v>
      </c>
      <c r="S8" s="484" t="s">
        <v>286</v>
      </c>
      <c r="T8" s="197">
        <v>0</v>
      </c>
      <c r="U8" s="197">
        <v>0</v>
      </c>
      <c r="V8" s="197">
        <v>0</v>
      </c>
      <c r="W8" s="197">
        <v>0</v>
      </c>
      <c r="X8" s="197">
        <v>0</v>
      </c>
      <c r="Y8" s="197">
        <v>0</v>
      </c>
      <c r="Z8" s="197">
        <v>0</v>
      </c>
      <c r="AA8" s="197">
        <v>0</v>
      </c>
      <c r="AB8" s="197">
        <v>0</v>
      </c>
      <c r="AC8" s="197">
        <v>0</v>
      </c>
      <c r="AD8" s="197">
        <v>1</v>
      </c>
      <c r="AE8" s="197">
        <v>0</v>
      </c>
      <c r="AF8" s="197">
        <f t="shared" ref="AF8" si="0">AD8+AB8+Z8+X8+V8+T8+P8+N8+L8+J8+H8+F8+D8+B8</f>
        <v>7</v>
      </c>
      <c r="AG8" s="197">
        <f t="shared" ref="AG8" si="1">AE8+AC8+AA8+Y8+W8+U8+Q8+O8+M8+K8+I8+G8+E8+C8</f>
        <v>14</v>
      </c>
      <c r="AH8" s="197">
        <f>SUM(AF8:AG8)</f>
        <v>21</v>
      </c>
      <c r="AI8" s="464" t="s">
        <v>13</v>
      </c>
    </row>
    <row r="9" spans="1:35" ht="20.100000000000001" customHeight="1">
      <c r="A9" s="204" t="s">
        <v>14</v>
      </c>
      <c r="B9" s="110">
        <v>0</v>
      </c>
      <c r="C9" s="110">
        <v>0</v>
      </c>
      <c r="D9" s="110">
        <v>0</v>
      </c>
      <c r="E9" s="110">
        <v>0</v>
      </c>
      <c r="F9" s="110">
        <v>0</v>
      </c>
      <c r="G9" s="110">
        <v>0</v>
      </c>
      <c r="H9" s="110">
        <v>0</v>
      </c>
      <c r="I9" s="110">
        <v>0</v>
      </c>
      <c r="J9" s="110">
        <v>0</v>
      </c>
      <c r="K9" s="110">
        <v>0</v>
      </c>
      <c r="L9" s="110">
        <v>0</v>
      </c>
      <c r="M9" s="110">
        <v>0</v>
      </c>
      <c r="N9" s="110">
        <v>2</v>
      </c>
      <c r="O9" s="110">
        <v>0</v>
      </c>
      <c r="P9" s="110">
        <v>0</v>
      </c>
      <c r="Q9" s="110">
        <v>0</v>
      </c>
      <c r="R9" s="466" t="s">
        <v>15</v>
      </c>
      <c r="S9" s="204" t="s">
        <v>14</v>
      </c>
      <c r="T9" s="110">
        <v>0</v>
      </c>
      <c r="U9" s="110">
        <v>0</v>
      </c>
      <c r="V9" s="110">
        <v>0</v>
      </c>
      <c r="W9" s="110">
        <v>0</v>
      </c>
      <c r="X9" s="110">
        <v>0</v>
      </c>
      <c r="Y9" s="110">
        <v>0</v>
      </c>
      <c r="Z9" s="110">
        <v>0</v>
      </c>
      <c r="AA9" s="110">
        <v>0</v>
      </c>
      <c r="AB9" s="110">
        <v>0</v>
      </c>
      <c r="AC9" s="110">
        <v>0</v>
      </c>
      <c r="AD9" s="110">
        <v>0</v>
      </c>
      <c r="AE9" s="110">
        <v>0</v>
      </c>
      <c r="AF9" s="110">
        <f t="shared" ref="AF9:AF21" si="2">AD9+AB9+Z9+X9+V9+T9+P9+N9+L9+J9+H9+F9+D9+B9</f>
        <v>2</v>
      </c>
      <c r="AG9" s="110">
        <f t="shared" ref="AG9:AG21" si="3">AE9+AC9+AA9+Y9+W9+U9+Q9+O9+M9+K9+I9+G9+E9+C9</f>
        <v>0</v>
      </c>
      <c r="AH9" s="110">
        <f t="shared" ref="AH9:AH21" si="4">SUM(AF9:AG9)</f>
        <v>2</v>
      </c>
      <c r="AI9" s="466" t="s">
        <v>15</v>
      </c>
    </row>
    <row r="10" spans="1:35" ht="20.100000000000001" customHeight="1">
      <c r="A10" s="709" t="s">
        <v>16</v>
      </c>
      <c r="B10" s="110">
        <v>0</v>
      </c>
      <c r="C10" s="110">
        <v>0</v>
      </c>
      <c r="D10" s="110">
        <v>0</v>
      </c>
      <c r="E10" s="110">
        <v>0</v>
      </c>
      <c r="F10" s="110">
        <v>0</v>
      </c>
      <c r="G10" s="110">
        <v>0</v>
      </c>
      <c r="H10" s="110">
        <v>0</v>
      </c>
      <c r="I10" s="110">
        <v>0</v>
      </c>
      <c r="J10" s="110">
        <v>1</v>
      </c>
      <c r="K10" s="110">
        <v>0</v>
      </c>
      <c r="L10" s="110">
        <v>0</v>
      </c>
      <c r="M10" s="110">
        <v>0</v>
      </c>
      <c r="N10" s="110">
        <v>0</v>
      </c>
      <c r="O10" s="110">
        <v>1</v>
      </c>
      <c r="P10" s="110">
        <v>0</v>
      </c>
      <c r="Q10" s="110">
        <v>0</v>
      </c>
      <c r="R10" s="708" t="s">
        <v>178</v>
      </c>
      <c r="S10" s="709" t="s">
        <v>16</v>
      </c>
      <c r="T10" s="110">
        <v>0</v>
      </c>
      <c r="U10" s="110">
        <v>0</v>
      </c>
      <c r="V10" s="110">
        <v>0</v>
      </c>
      <c r="W10" s="110">
        <v>0</v>
      </c>
      <c r="X10" s="110">
        <v>0</v>
      </c>
      <c r="Y10" s="110">
        <v>0</v>
      </c>
      <c r="Z10" s="110">
        <v>0</v>
      </c>
      <c r="AA10" s="110">
        <v>0</v>
      </c>
      <c r="AB10" s="110">
        <v>0</v>
      </c>
      <c r="AC10" s="110">
        <v>0</v>
      </c>
      <c r="AD10" s="110">
        <v>0</v>
      </c>
      <c r="AE10" s="110">
        <v>0</v>
      </c>
      <c r="AF10" s="110">
        <f t="shared" si="2"/>
        <v>1</v>
      </c>
      <c r="AG10" s="110">
        <f t="shared" si="3"/>
        <v>1</v>
      </c>
      <c r="AH10" s="110">
        <f t="shared" si="4"/>
        <v>2</v>
      </c>
      <c r="AI10" s="708" t="s">
        <v>178</v>
      </c>
    </row>
    <row r="11" spans="1:35" ht="20.100000000000001" customHeight="1">
      <c r="A11" s="204" t="s">
        <v>287</v>
      </c>
      <c r="B11" s="110">
        <v>7</v>
      </c>
      <c r="C11" s="110">
        <v>6</v>
      </c>
      <c r="D11" s="110">
        <v>6</v>
      </c>
      <c r="E11" s="110">
        <v>42</v>
      </c>
      <c r="F11" s="110">
        <v>0</v>
      </c>
      <c r="G11" s="110">
        <v>0</v>
      </c>
      <c r="H11" s="110">
        <v>1</v>
      </c>
      <c r="I11" s="110">
        <v>0</v>
      </c>
      <c r="J11" s="110">
        <v>6</v>
      </c>
      <c r="K11" s="110">
        <v>5</v>
      </c>
      <c r="L11" s="110">
        <v>2</v>
      </c>
      <c r="M11" s="110">
        <v>0</v>
      </c>
      <c r="N11" s="110">
        <v>1</v>
      </c>
      <c r="O11" s="110">
        <v>0</v>
      </c>
      <c r="P11" s="110">
        <v>0</v>
      </c>
      <c r="Q11" s="110">
        <v>0</v>
      </c>
      <c r="R11" s="466" t="s">
        <v>21</v>
      </c>
      <c r="S11" s="204" t="s">
        <v>287</v>
      </c>
      <c r="T11" s="110">
        <v>4</v>
      </c>
      <c r="U11" s="110">
        <v>25</v>
      </c>
      <c r="V11" s="110">
        <v>0</v>
      </c>
      <c r="W11" s="110">
        <v>0</v>
      </c>
      <c r="X11" s="110">
        <v>0</v>
      </c>
      <c r="Y11" s="110">
        <v>0</v>
      </c>
      <c r="Z11" s="110">
        <v>0</v>
      </c>
      <c r="AA11" s="110">
        <v>8</v>
      </c>
      <c r="AB11" s="110">
        <v>3</v>
      </c>
      <c r="AC11" s="110">
        <v>3</v>
      </c>
      <c r="AD11" s="110">
        <v>2</v>
      </c>
      <c r="AE11" s="110">
        <v>36</v>
      </c>
      <c r="AF11" s="110">
        <f t="shared" si="2"/>
        <v>32</v>
      </c>
      <c r="AG11" s="110">
        <f t="shared" si="3"/>
        <v>125</v>
      </c>
      <c r="AH11" s="110">
        <f t="shared" si="4"/>
        <v>157</v>
      </c>
      <c r="AI11" s="466" t="s">
        <v>21</v>
      </c>
    </row>
    <row r="12" spans="1:35" ht="20.100000000000001" customHeight="1">
      <c r="A12" s="204" t="s">
        <v>22</v>
      </c>
      <c r="B12" s="110">
        <v>0</v>
      </c>
      <c r="C12" s="110">
        <v>0</v>
      </c>
      <c r="D12" s="110">
        <v>0</v>
      </c>
      <c r="E12" s="110">
        <v>3</v>
      </c>
      <c r="F12" s="110">
        <v>0</v>
      </c>
      <c r="G12" s="110">
        <v>0</v>
      </c>
      <c r="H12" s="110">
        <v>0</v>
      </c>
      <c r="I12" s="110">
        <v>0</v>
      </c>
      <c r="J12" s="110">
        <v>0</v>
      </c>
      <c r="K12" s="110">
        <v>0</v>
      </c>
      <c r="L12" s="110">
        <v>0</v>
      </c>
      <c r="M12" s="110">
        <v>0</v>
      </c>
      <c r="N12" s="110">
        <v>0</v>
      </c>
      <c r="O12" s="110">
        <v>0</v>
      </c>
      <c r="P12" s="110">
        <v>0</v>
      </c>
      <c r="Q12" s="110">
        <v>0</v>
      </c>
      <c r="R12" s="466" t="s">
        <v>23</v>
      </c>
      <c r="S12" s="204" t="s">
        <v>22</v>
      </c>
      <c r="T12" s="110">
        <v>1</v>
      </c>
      <c r="U12" s="110">
        <v>0</v>
      </c>
      <c r="V12" s="110">
        <v>0</v>
      </c>
      <c r="W12" s="110">
        <v>0</v>
      </c>
      <c r="X12" s="110">
        <v>0</v>
      </c>
      <c r="Y12" s="110">
        <v>0</v>
      </c>
      <c r="Z12" s="110">
        <v>0</v>
      </c>
      <c r="AA12" s="110">
        <v>0</v>
      </c>
      <c r="AB12" s="110">
        <v>0</v>
      </c>
      <c r="AC12" s="110">
        <v>0</v>
      </c>
      <c r="AD12" s="110">
        <v>0</v>
      </c>
      <c r="AE12" s="110">
        <v>0</v>
      </c>
      <c r="AF12" s="110">
        <f t="shared" si="2"/>
        <v>1</v>
      </c>
      <c r="AG12" s="110">
        <f t="shared" si="3"/>
        <v>3</v>
      </c>
      <c r="AH12" s="110">
        <f t="shared" si="4"/>
        <v>4</v>
      </c>
      <c r="AI12" s="466" t="s">
        <v>23</v>
      </c>
    </row>
    <row r="13" spans="1:35" ht="20.100000000000001" customHeight="1">
      <c r="A13" s="204" t="s">
        <v>24</v>
      </c>
      <c r="B13" s="110">
        <v>0</v>
      </c>
      <c r="C13" s="110">
        <v>2</v>
      </c>
      <c r="D13" s="110">
        <v>100</v>
      </c>
      <c r="E13" s="110">
        <v>16</v>
      </c>
      <c r="F13" s="110">
        <v>16</v>
      </c>
      <c r="G13" s="110">
        <v>0</v>
      </c>
      <c r="H13" s="110">
        <v>16</v>
      </c>
      <c r="I13" s="110">
        <v>0</v>
      </c>
      <c r="J13" s="110">
        <v>0</v>
      </c>
      <c r="K13" s="110">
        <v>0</v>
      </c>
      <c r="L13" s="110">
        <v>0</v>
      </c>
      <c r="M13" s="110">
        <v>0</v>
      </c>
      <c r="N13" s="110">
        <v>31</v>
      </c>
      <c r="O13" s="110">
        <v>0</v>
      </c>
      <c r="P13" s="110">
        <v>10</v>
      </c>
      <c r="Q13" s="110">
        <v>0</v>
      </c>
      <c r="R13" s="466" t="s">
        <v>25</v>
      </c>
      <c r="S13" s="204" t="s">
        <v>24</v>
      </c>
      <c r="T13" s="110">
        <v>0</v>
      </c>
      <c r="U13" s="110">
        <v>0</v>
      </c>
      <c r="V13" s="110">
        <v>0</v>
      </c>
      <c r="W13" s="110">
        <v>0</v>
      </c>
      <c r="X13" s="110">
        <v>0</v>
      </c>
      <c r="Y13" s="110">
        <v>0</v>
      </c>
      <c r="Z13" s="110">
        <v>0</v>
      </c>
      <c r="AA13" s="110">
        <v>0</v>
      </c>
      <c r="AB13" s="110">
        <v>0</v>
      </c>
      <c r="AC13" s="110">
        <v>0</v>
      </c>
      <c r="AD13" s="110">
        <v>0</v>
      </c>
      <c r="AE13" s="110">
        <v>0</v>
      </c>
      <c r="AF13" s="110">
        <f t="shared" si="2"/>
        <v>173</v>
      </c>
      <c r="AG13" s="110">
        <f t="shared" si="3"/>
        <v>18</v>
      </c>
      <c r="AH13" s="110">
        <f t="shared" si="4"/>
        <v>191</v>
      </c>
      <c r="AI13" s="466" t="s">
        <v>25</v>
      </c>
    </row>
    <row r="14" spans="1:35" ht="20.100000000000001" customHeight="1">
      <c r="A14" s="204" t="s">
        <v>26</v>
      </c>
      <c r="B14" s="110">
        <v>0</v>
      </c>
      <c r="C14" s="110">
        <v>0</v>
      </c>
      <c r="D14" s="110">
        <v>0</v>
      </c>
      <c r="E14" s="110">
        <v>0</v>
      </c>
      <c r="F14" s="110">
        <v>0</v>
      </c>
      <c r="G14" s="110">
        <v>0</v>
      </c>
      <c r="H14" s="110">
        <v>1</v>
      </c>
      <c r="I14" s="110">
        <v>0</v>
      </c>
      <c r="J14" s="110">
        <v>0</v>
      </c>
      <c r="K14" s="110">
        <v>0</v>
      </c>
      <c r="L14" s="110">
        <v>0</v>
      </c>
      <c r="M14" s="110">
        <v>0</v>
      </c>
      <c r="N14" s="110">
        <v>0</v>
      </c>
      <c r="O14" s="110">
        <v>0</v>
      </c>
      <c r="P14" s="110">
        <v>1</v>
      </c>
      <c r="Q14" s="110">
        <v>0</v>
      </c>
      <c r="R14" s="466" t="s">
        <v>27</v>
      </c>
      <c r="S14" s="204" t="s">
        <v>26</v>
      </c>
      <c r="T14" s="110">
        <v>1</v>
      </c>
      <c r="U14" s="110">
        <v>0</v>
      </c>
      <c r="V14" s="110">
        <v>0</v>
      </c>
      <c r="W14" s="110">
        <v>0</v>
      </c>
      <c r="X14" s="110">
        <v>0</v>
      </c>
      <c r="Y14" s="110">
        <v>0</v>
      </c>
      <c r="Z14" s="110">
        <v>0</v>
      </c>
      <c r="AA14" s="110">
        <v>0</v>
      </c>
      <c r="AB14" s="110">
        <v>0</v>
      </c>
      <c r="AC14" s="110">
        <v>0</v>
      </c>
      <c r="AD14" s="110">
        <v>0</v>
      </c>
      <c r="AE14" s="110">
        <v>0</v>
      </c>
      <c r="AF14" s="110">
        <f t="shared" si="2"/>
        <v>3</v>
      </c>
      <c r="AG14" s="110">
        <f t="shared" si="3"/>
        <v>0</v>
      </c>
      <c r="AH14" s="110">
        <f t="shared" si="4"/>
        <v>3</v>
      </c>
      <c r="AI14" s="466" t="s">
        <v>27</v>
      </c>
    </row>
    <row r="15" spans="1:35" ht="20.100000000000001" customHeight="1">
      <c r="A15" s="204" t="s">
        <v>28</v>
      </c>
      <c r="B15" s="110">
        <v>0</v>
      </c>
      <c r="C15" s="110">
        <v>3</v>
      </c>
      <c r="D15" s="110">
        <v>4</v>
      </c>
      <c r="E15" s="110">
        <v>5</v>
      </c>
      <c r="F15" s="110">
        <v>2</v>
      </c>
      <c r="G15" s="110">
        <v>9</v>
      </c>
      <c r="H15" s="110">
        <v>0</v>
      </c>
      <c r="I15" s="110">
        <v>0</v>
      </c>
      <c r="J15" s="110">
        <v>0</v>
      </c>
      <c r="K15" s="110">
        <v>0</v>
      </c>
      <c r="L15" s="110">
        <v>3</v>
      </c>
      <c r="M15" s="110">
        <v>0</v>
      </c>
      <c r="N15" s="110">
        <v>0</v>
      </c>
      <c r="O15" s="110">
        <v>0</v>
      </c>
      <c r="P15" s="110">
        <v>0</v>
      </c>
      <c r="Q15" s="110">
        <v>0</v>
      </c>
      <c r="R15" s="466" t="s">
        <v>29</v>
      </c>
      <c r="S15" s="204" t="s">
        <v>28</v>
      </c>
      <c r="T15" s="110">
        <v>0</v>
      </c>
      <c r="U15" s="110">
        <v>0</v>
      </c>
      <c r="V15" s="110">
        <v>0</v>
      </c>
      <c r="W15" s="110">
        <v>0</v>
      </c>
      <c r="X15" s="110"/>
      <c r="Y15" s="110"/>
      <c r="Z15" s="110">
        <v>2</v>
      </c>
      <c r="AA15" s="110">
        <v>2</v>
      </c>
      <c r="AB15" s="110">
        <v>1</v>
      </c>
      <c r="AC15" s="110">
        <v>0</v>
      </c>
      <c r="AD15" s="110">
        <v>0</v>
      </c>
      <c r="AE15" s="110">
        <v>0</v>
      </c>
      <c r="AF15" s="110">
        <f t="shared" si="2"/>
        <v>12</v>
      </c>
      <c r="AG15" s="110">
        <f t="shared" si="3"/>
        <v>19</v>
      </c>
      <c r="AH15" s="110">
        <f t="shared" si="4"/>
        <v>31</v>
      </c>
      <c r="AI15" s="466" t="s">
        <v>29</v>
      </c>
    </row>
    <row r="16" spans="1:35" ht="20.100000000000001" customHeight="1">
      <c r="A16" s="485" t="s">
        <v>289</v>
      </c>
      <c r="B16" s="110">
        <v>0</v>
      </c>
      <c r="C16" s="110">
        <v>0</v>
      </c>
      <c r="D16" s="110">
        <v>0</v>
      </c>
      <c r="E16" s="110">
        <v>0</v>
      </c>
      <c r="F16" s="110">
        <v>0</v>
      </c>
      <c r="G16" s="110">
        <v>0</v>
      </c>
      <c r="H16" s="110">
        <v>0</v>
      </c>
      <c r="I16" s="110">
        <v>0</v>
      </c>
      <c r="J16" s="110">
        <v>0</v>
      </c>
      <c r="K16" s="110">
        <v>0</v>
      </c>
      <c r="L16" s="110">
        <v>0</v>
      </c>
      <c r="M16" s="110">
        <v>0</v>
      </c>
      <c r="N16" s="110">
        <v>0</v>
      </c>
      <c r="O16" s="110">
        <v>0</v>
      </c>
      <c r="P16" s="110">
        <v>0</v>
      </c>
      <c r="Q16" s="110">
        <v>0</v>
      </c>
      <c r="R16" s="466" t="s">
        <v>31</v>
      </c>
      <c r="S16" s="485" t="s">
        <v>289</v>
      </c>
      <c r="T16" s="110">
        <v>0</v>
      </c>
      <c r="U16" s="110">
        <v>0</v>
      </c>
      <c r="V16" s="110">
        <v>0</v>
      </c>
      <c r="W16" s="110">
        <v>0</v>
      </c>
      <c r="X16" s="110">
        <v>0</v>
      </c>
      <c r="Y16" s="110">
        <v>0</v>
      </c>
      <c r="Z16" s="110">
        <v>0</v>
      </c>
      <c r="AA16" s="110">
        <v>0</v>
      </c>
      <c r="AB16" s="110">
        <v>0</v>
      </c>
      <c r="AC16" s="110">
        <v>0</v>
      </c>
      <c r="AD16" s="110">
        <v>0</v>
      </c>
      <c r="AE16" s="110">
        <v>0</v>
      </c>
      <c r="AF16" s="110">
        <f t="shared" si="2"/>
        <v>0</v>
      </c>
      <c r="AG16" s="110">
        <f t="shared" si="3"/>
        <v>0</v>
      </c>
      <c r="AH16" s="110">
        <f t="shared" si="4"/>
        <v>0</v>
      </c>
      <c r="AI16" s="466" t="s">
        <v>31</v>
      </c>
    </row>
    <row r="17" spans="1:35" ht="20.100000000000001" customHeight="1">
      <c r="A17" s="485" t="s">
        <v>32</v>
      </c>
      <c r="B17" s="110">
        <v>0</v>
      </c>
      <c r="C17" s="110">
        <v>0</v>
      </c>
      <c r="D17" s="110">
        <v>0</v>
      </c>
      <c r="E17" s="110">
        <v>3</v>
      </c>
      <c r="F17" s="110">
        <v>0</v>
      </c>
      <c r="G17" s="110">
        <v>0</v>
      </c>
      <c r="H17" s="110">
        <v>0</v>
      </c>
      <c r="I17" s="110">
        <v>0</v>
      </c>
      <c r="J17" s="110">
        <v>0</v>
      </c>
      <c r="K17" s="110">
        <v>0</v>
      </c>
      <c r="L17" s="110">
        <v>0</v>
      </c>
      <c r="M17" s="110">
        <v>0</v>
      </c>
      <c r="N17" s="110">
        <v>0</v>
      </c>
      <c r="O17" s="110">
        <v>0</v>
      </c>
      <c r="P17" s="110">
        <v>0</v>
      </c>
      <c r="Q17" s="110">
        <v>0</v>
      </c>
      <c r="R17" s="466" t="s">
        <v>179</v>
      </c>
      <c r="S17" s="485" t="s">
        <v>32</v>
      </c>
      <c r="T17" s="110">
        <v>0</v>
      </c>
      <c r="U17" s="110">
        <v>0</v>
      </c>
      <c r="V17" s="110">
        <v>0</v>
      </c>
      <c r="W17" s="110">
        <v>0</v>
      </c>
      <c r="X17" s="110">
        <v>0</v>
      </c>
      <c r="Y17" s="110">
        <v>0</v>
      </c>
      <c r="Z17" s="110">
        <v>0</v>
      </c>
      <c r="AA17" s="110">
        <v>1</v>
      </c>
      <c r="AB17" s="110">
        <v>0</v>
      </c>
      <c r="AC17" s="110">
        <v>0</v>
      </c>
      <c r="AD17" s="110">
        <v>0</v>
      </c>
      <c r="AE17" s="110">
        <v>0</v>
      </c>
      <c r="AF17" s="110">
        <f t="shared" si="2"/>
        <v>0</v>
      </c>
      <c r="AG17" s="110">
        <f t="shared" si="3"/>
        <v>4</v>
      </c>
      <c r="AH17" s="110">
        <f t="shared" si="4"/>
        <v>4</v>
      </c>
      <c r="AI17" s="466" t="s">
        <v>179</v>
      </c>
    </row>
    <row r="18" spans="1:35" ht="20.100000000000001" customHeight="1">
      <c r="A18" s="204" t="s">
        <v>34</v>
      </c>
      <c r="B18" s="110">
        <v>0</v>
      </c>
      <c r="C18" s="110">
        <v>0</v>
      </c>
      <c r="D18" s="110">
        <v>1</v>
      </c>
      <c r="E18" s="110">
        <v>0</v>
      </c>
      <c r="F18" s="110">
        <v>0</v>
      </c>
      <c r="G18" s="110">
        <v>0</v>
      </c>
      <c r="H18" s="110">
        <v>0</v>
      </c>
      <c r="I18" s="110">
        <v>0</v>
      </c>
      <c r="J18" s="110">
        <v>0</v>
      </c>
      <c r="K18" s="110">
        <v>0</v>
      </c>
      <c r="L18" s="110">
        <v>0</v>
      </c>
      <c r="M18" s="110">
        <v>0</v>
      </c>
      <c r="N18" s="110">
        <v>0</v>
      </c>
      <c r="O18" s="110">
        <v>0</v>
      </c>
      <c r="P18" s="110">
        <v>0</v>
      </c>
      <c r="Q18" s="110">
        <v>0</v>
      </c>
      <c r="R18" s="466" t="s">
        <v>35</v>
      </c>
      <c r="S18" s="204" t="s">
        <v>34</v>
      </c>
      <c r="T18" s="110">
        <v>0</v>
      </c>
      <c r="U18" s="110">
        <v>0</v>
      </c>
      <c r="V18" s="110">
        <v>0</v>
      </c>
      <c r="W18" s="110">
        <v>0</v>
      </c>
      <c r="X18" s="110">
        <v>0</v>
      </c>
      <c r="Y18" s="110">
        <v>0</v>
      </c>
      <c r="Z18" s="110">
        <v>0</v>
      </c>
      <c r="AA18" s="110">
        <v>0</v>
      </c>
      <c r="AB18" s="110">
        <v>0</v>
      </c>
      <c r="AC18" s="110">
        <v>0</v>
      </c>
      <c r="AD18" s="110">
        <v>0</v>
      </c>
      <c r="AE18" s="110">
        <v>0</v>
      </c>
      <c r="AF18" s="110">
        <f t="shared" si="2"/>
        <v>1</v>
      </c>
      <c r="AG18" s="110">
        <f t="shared" si="3"/>
        <v>0</v>
      </c>
      <c r="AH18" s="110">
        <f t="shared" si="4"/>
        <v>1</v>
      </c>
      <c r="AI18" s="466" t="s">
        <v>35</v>
      </c>
    </row>
    <row r="19" spans="1:35" ht="20.100000000000001" customHeight="1">
      <c r="A19" s="204" t="s">
        <v>36</v>
      </c>
      <c r="B19" s="110">
        <v>0</v>
      </c>
      <c r="C19" s="110">
        <v>0</v>
      </c>
      <c r="D19" s="110">
        <v>0</v>
      </c>
      <c r="E19" s="110">
        <v>0</v>
      </c>
      <c r="F19" s="110">
        <v>2</v>
      </c>
      <c r="G19" s="110">
        <v>0</v>
      </c>
      <c r="H19" s="110">
        <v>0</v>
      </c>
      <c r="I19" s="110">
        <v>0</v>
      </c>
      <c r="J19" s="110">
        <v>0</v>
      </c>
      <c r="K19" s="110">
        <v>0</v>
      </c>
      <c r="L19" s="110">
        <v>0</v>
      </c>
      <c r="M19" s="110">
        <v>0</v>
      </c>
      <c r="N19" s="110">
        <v>0</v>
      </c>
      <c r="O19" s="110">
        <v>0</v>
      </c>
      <c r="P19" s="110">
        <v>0</v>
      </c>
      <c r="Q19" s="110">
        <v>0</v>
      </c>
      <c r="R19" s="466" t="s">
        <v>37</v>
      </c>
      <c r="S19" s="204" t="s">
        <v>36</v>
      </c>
      <c r="T19" s="110">
        <v>2</v>
      </c>
      <c r="U19" s="110">
        <v>0</v>
      </c>
      <c r="V19" s="110">
        <v>0</v>
      </c>
      <c r="W19" s="110">
        <v>0</v>
      </c>
      <c r="X19" s="110">
        <v>0</v>
      </c>
      <c r="Y19" s="110">
        <v>0</v>
      </c>
      <c r="Z19" s="110">
        <v>0</v>
      </c>
      <c r="AA19" s="110">
        <v>0</v>
      </c>
      <c r="AB19" s="110">
        <v>0</v>
      </c>
      <c r="AC19" s="110">
        <v>0</v>
      </c>
      <c r="AD19" s="110">
        <v>0</v>
      </c>
      <c r="AE19" s="110">
        <v>0</v>
      </c>
      <c r="AF19" s="110">
        <f t="shared" si="2"/>
        <v>4</v>
      </c>
      <c r="AG19" s="110">
        <f t="shared" si="3"/>
        <v>0</v>
      </c>
      <c r="AH19" s="110">
        <f t="shared" si="4"/>
        <v>4</v>
      </c>
      <c r="AI19" s="466" t="s">
        <v>37</v>
      </c>
    </row>
    <row r="20" spans="1:35" ht="20.100000000000001" customHeight="1" thickBot="1">
      <c r="A20" s="486" t="s">
        <v>40</v>
      </c>
      <c r="B20" s="284">
        <v>0</v>
      </c>
      <c r="C20" s="284">
        <v>2</v>
      </c>
      <c r="D20" s="284">
        <v>8</v>
      </c>
      <c r="E20" s="284">
        <v>0</v>
      </c>
      <c r="F20" s="284">
        <v>0</v>
      </c>
      <c r="G20" s="284">
        <v>0</v>
      </c>
      <c r="H20" s="284">
        <v>0</v>
      </c>
      <c r="I20" s="284">
        <v>0</v>
      </c>
      <c r="J20" s="284">
        <v>0</v>
      </c>
      <c r="K20" s="284">
        <v>0</v>
      </c>
      <c r="L20" s="284">
        <v>0</v>
      </c>
      <c r="M20" s="284">
        <v>0</v>
      </c>
      <c r="N20" s="284">
        <v>0</v>
      </c>
      <c r="O20" s="284">
        <v>0</v>
      </c>
      <c r="P20" s="284">
        <v>0</v>
      </c>
      <c r="Q20" s="284">
        <v>0</v>
      </c>
      <c r="R20" s="470" t="s">
        <v>41</v>
      </c>
      <c r="S20" s="486" t="s">
        <v>40</v>
      </c>
      <c r="T20" s="284">
        <v>0</v>
      </c>
      <c r="U20" s="284">
        <v>0</v>
      </c>
      <c r="V20" s="284">
        <v>0</v>
      </c>
      <c r="W20" s="284">
        <v>0</v>
      </c>
      <c r="X20" s="284">
        <v>0</v>
      </c>
      <c r="Y20" s="284">
        <v>0</v>
      </c>
      <c r="Z20" s="284">
        <v>0</v>
      </c>
      <c r="AA20" s="284">
        <v>0</v>
      </c>
      <c r="AB20" s="284">
        <v>0</v>
      </c>
      <c r="AC20" s="284">
        <v>0</v>
      </c>
      <c r="AD20" s="284">
        <v>0</v>
      </c>
      <c r="AE20" s="284">
        <v>0</v>
      </c>
      <c r="AF20" s="284">
        <f t="shared" si="2"/>
        <v>8</v>
      </c>
      <c r="AG20" s="284">
        <f t="shared" si="3"/>
        <v>2</v>
      </c>
      <c r="AH20" s="284">
        <f t="shared" si="4"/>
        <v>10</v>
      </c>
      <c r="AI20" s="470" t="s">
        <v>41</v>
      </c>
    </row>
    <row r="21" spans="1:35" ht="26.25" customHeight="1" thickTop="1" thickBot="1">
      <c r="A21" s="487" t="s">
        <v>200</v>
      </c>
      <c r="B21" s="285">
        <f t="shared" ref="B21:Q21" si="5">SUM(B8:B20)</f>
        <v>12</v>
      </c>
      <c r="C21" s="285">
        <f t="shared" si="5"/>
        <v>23</v>
      </c>
      <c r="D21" s="285">
        <f t="shared" si="5"/>
        <v>119</v>
      </c>
      <c r="E21" s="285">
        <f t="shared" si="5"/>
        <v>73</v>
      </c>
      <c r="F21" s="285">
        <f t="shared" si="5"/>
        <v>20</v>
      </c>
      <c r="G21" s="285">
        <f t="shared" si="5"/>
        <v>9</v>
      </c>
      <c r="H21" s="285">
        <f t="shared" si="5"/>
        <v>18</v>
      </c>
      <c r="I21" s="285">
        <f t="shared" si="5"/>
        <v>0</v>
      </c>
      <c r="J21" s="285">
        <f t="shared" si="5"/>
        <v>7</v>
      </c>
      <c r="K21" s="285">
        <f t="shared" si="5"/>
        <v>5</v>
      </c>
      <c r="L21" s="285">
        <f t="shared" si="5"/>
        <v>5</v>
      </c>
      <c r="M21" s="285">
        <f t="shared" si="5"/>
        <v>0</v>
      </c>
      <c r="N21" s="285">
        <f t="shared" si="5"/>
        <v>35</v>
      </c>
      <c r="O21" s="285">
        <f t="shared" si="5"/>
        <v>1</v>
      </c>
      <c r="P21" s="285">
        <f t="shared" si="5"/>
        <v>11</v>
      </c>
      <c r="Q21" s="285">
        <f t="shared" si="5"/>
        <v>0</v>
      </c>
      <c r="R21" s="478" t="s">
        <v>8</v>
      </c>
      <c r="S21" s="487" t="s">
        <v>200</v>
      </c>
      <c r="T21" s="285">
        <f t="shared" ref="T21:AE21" si="6">SUM(T8:T20)</f>
        <v>8</v>
      </c>
      <c r="U21" s="285">
        <f t="shared" si="6"/>
        <v>25</v>
      </c>
      <c r="V21" s="285">
        <f t="shared" si="6"/>
        <v>0</v>
      </c>
      <c r="W21" s="285">
        <f t="shared" si="6"/>
        <v>0</v>
      </c>
      <c r="X21" s="285">
        <f t="shared" si="6"/>
        <v>0</v>
      </c>
      <c r="Y21" s="285">
        <f t="shared" si="6"/>
        <v>0</v>
      </c>
      <c r="Z21" s="285">
        <f t="shared" si="6"/>
        <v>2</v>
      </c>
      <c r="AA21" s="285">
        <f t="shared" si="6"/>
        <v>11</v>
      </c>
      <c r="AB21" s="285">
        <f t="shared" si="6"/>
        <v>4</v>
      </c>
      <c r="AC21" s="285">
        <f t="shared" si="6"/>
        <v>3</v>
      </c>
      <c r="AD21" s="285">
        <f t="shared" si="6"/>
        <v>3</v>
      </c>
      <c r="AE21" s="285">
        <f t="shared" si="6"/>
        <v>36</v>
      </c>
      <c r="AF21" s="285">
        <f t="shared" si="2"/>
        <v>244</v>
      </c>
      <c r="AG21" s="285">
        <f t="shared" si="3"/>
        <v>186</v>
      </c>
      <c r="AH21" s="285">
        <f t="shared" si="4"/>
        <v>430</v>
      </c>
      <c r="AI21" s="478" t="s">
        <v>8</v>
      </c>
    </row>
    <row r="22" spans="1:35" ht="18.75" thickTop="1">
      <c r="A22" s="1332" t="s">
        <v>622</v>
      </c>
      <c r="B22" s="1332"/>
      <c r="C22" s="1332"/>
      <c r="D22" s="1332"/>
      <c r="E22" s="1332"/>
      <c r="F22" s="1332"/>
      <c r="G22" s="1332"/>
      <c r="H22" s="1332"/>
      <c r="I22" s="1332"/>
      <c r="J22" s="1332"/>
      <c r="K22" s="1332"/>
      <c r="L22" s="1332"/>
      <c r="Z22" s="194"/>
      <c r="AA22" s="194"/>
      <c r="AB22" s="194"/>
      <c r="AC22" s="194"/>
      <c r="AD22" s="194"/>
      <c r="AE22" s="194"/>
      <c r="AF22" s="205"/>
      <c r="AG22" s="205"/>
      <c r="AH22" s="205"/>
    </row>
    <row r="24" spans="1:35" ht="15.75" customHeight="1"/>
  </sheetData>
  <mergeCells count="38">
    <mergeCell ref="AI4:AI7"/>
    <mergeCell ref="AF5:AH5"/>
    <mergeCell ref="AF4:AH4"/>
    <mergeCell ref="R4:R7"/>
    <mergeCell ref="A2:R2"/>
    <mergeCell ref="S4:S7"/>
    <mergeCell ref="A4:A7"/>
    <mergeCell ref="N4:O4"/>
    <mergeCell ref="P4:Q4"/>
    <mergeCell ref="H5:I5"/>
    <mergeCell ref="J5:K5"/>
    <mergeCell ref="L5:M5"/>
    <mergeCell ref="N5:O5"/>
    <mergeCell ref="P5:Q5"/>
    <mergeCell ref="T5:U5"/>
    <mergeCell ref="V5:W5"/>
    <mergeCell ref="AD5:AE5"/>
    <mergeCell ref="A22:L22"/>
    <mergeCell ref="B4:C4"/>
    <mergeCell ref="D4:E4"/>
    <mergeCell ref="F4:G4"/>
    <mergeCell ref="H4:I4"/>
    <mergeCell ref="J4:K4"/>
    <mergeCell ref="L4:M4"/>
    <mergeCell ref="B5:C5"/>
    <mergeCell ref="D5:E5"/>
    <mergeCell ref="F5:G5"/>
    <mergeCell ref="Z4:AA4"/>
    <mergeCell ref="AB4:AC4"/>
    <mergeCell ref="Z5:AA5"/>
    <mergeCell ref="AB5:AC5"/>
    <mergeCell ref="X5:Y5"/>
    <mergeCell ref="A1:R1"/>
    <mergeCell ref="T4:U4"/>
    <mergeCell ref="V4:W4"/>
    <mergeCell ref="X4:Y4"/>
    <mergeCell ref="AD4:AE4"/>
    <mergeCell ref="S3:T3"/>
  </mergeCells>
  <printOptions horizontalCentered="1"/>
  <pageMargins left="1" right="1" top="1.5" bottom="1" header="1.5" footer="1"/>
  <pageSetup paperSize="9" scale="7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32"/>
  <sheetViews>
    <sheetView rightToLeft="1" view="pageBreakPreview" zoomScale="80" zoomScaleNormal="80" zoomScaleSheetLayoutView="80" workbookViewId="0">
      <selection sqref="A1:M1"/>
    </sheetView>
  </sheetViews>
  <sheetFormatPr defaultRowHeight="12.75"/>
  <cols>
    <col min="1" max="1" width="11.140625" style="1" customWidth="1"/>
    <col min="2" max="2" width="6.42578125" style="1" customWidth="1"/>
    <col min="3" max="3" width="8" style="1" customWidth="1"/>
    <col min="4" max="4" width="5.5703125" style="1" customWidth="1"/>
    <col min="5" max="5" width="7.7109375" style="1" customWidth="1"/>
    <col min="6" max="6" width="6.5703125" style="1" customWidth="1"/>
    <col min="7" max="7" width="7.7109375" style="1" customWidth="1"/>
    <col min="8" max="8" width="6.140625" style="1" customWidth="1"/>
    <col min="9" max="9" width="8" style="1" customWidth="1"/>
    <col min="10" max="10" width="6.140625" style="1" customWidth="1"/>
    <col min="11" max="11" width="7.42578125" style="1" customWidth="1"/>
    <col min="12" max="12" width="6.7109375" style="1" customWidth="1"/>
    <col min="13" max="13" width="8.7109375" style="1" customWidth="1"/>
    <col min="14" max="14" width="7.7109375" style="1" customWidth="1"/>
    <col min="15" max="15" width="8.85546875" style="1" customWidth="1"/>
    <col min="16" max="16" width="7.85546875" style="1" customWidth="1"/>
    <col min="17" max="17" width="8" style="194" customWidth="1"/>
    <col min="18" max="18" width="8.7109375" style="1" customWidth="1"/>
    <col min="19" max="19" width="17.42578125" style="1" customWidth="1"/>
    <col min="20" max="16384" width="9.140625" style="1"/>
  </cols>
  <sheetData>
    <row r="1" spans="1:19" ht="21" customHeight="1">
      <c r="A1" s="200"/>
      <c r="B1" s="200"/>
      <c r="C1" s="200"/>
      <c r="D1" s="200"/>
      <c r="E1" s="200"/>
      <c r="F1" s="200"/>
      <c r="G1" s="200"/>
      <c r="H1" s="200"/>
      <c r="I1" s="200"/>
      <c r="J1" s="200"/>
      <c r="K1" s="200"/>
      <c r="L1" s="200"/>
      <c r="M1" s="200"/>
      <c r="N1" s="200"/>
      <c r="O1" s="200"/>
      <c r="P1" s="200"/>
      <c r="Q1" s="545"/>
      <c r="R1" s="200"/>
      <c r="S1" s="200"/>
    </row>
    <row r="2" spans="1:19" ht="28.5" customHeight="1">
      <c r="A2" s="1311" t="s">
        <v>979</v>
      </c>
      <c r="B2" s="1311"/>
      <c r="C2" s="1311"/>
      <c r="D2" s="1311"/>
      <c r="E2" s="1311"/>
      <c r="F2" s="1311"/>
      <c r="G2" s="1311"/>
      <c r="H2" s="1311"/>
      <c r="I2" s="1311"/>
      <c r="J2" s="1311"/>
      <c r="K2" s="1311"/>
      <c r="L2" s="1311"/>
      <c r="M2" s="1311"/>
      <c r="N2" s="1311"/>
      <c r="O2" s="1311"/>
      <c r="P2" s="1311"/>
      <c r="Q2" s="1311"/>
      <c r="R2" s="1311"/>
      <c r="S2" s="1311"/>
    </row>
    <row r="3" spans="1:19" ht="28.5" customHeight="1">
      <c r="A3" s="1337" t="s">
        <v>430</v>
      </c>
      <c r="B3" s="1337"/>
      <c r="C3" s="1337"/>
      <c r="D3" s="1337"/>
      <c r="E3" s="1337"/>
      <c r="F3" s="1337"/>
      <c r="G3" s="1337"/>
      <c r="H3" s="1337"/>
      <c r="I3" s="1337"/>
      <c r="J3" s="1337"/>
      <c r="K3" s="1337"/>
      <c r="L3" s="1337"/>
      <c r="M3" s="1337"/>
      <c r="N3" s="1337"/>
      <c r="O3" s="1337"/>
      <c r="P3" s="1337"/>
      <c r="Q3" s="1337"/>
      <c r="R3" s="1337"/>
      <c r="S3" s="1337"/>
    </row>
    <row r="4" spans="1:19" s="59" customFormat="1" ht="24.75" customHeight="1" thickBot="1">
      <c r="A4" s="532" t="s">
        <v>764</v>
      </c>
      <c r="B4" s="532"/>
      <c r="C4" s="532"/>
      <c r="D4" s="532"/>
      <c r="E4" s="532"/>
      <c r="F4" s="532"/>
      <c r="G4" s="532"/>
      <c r="H4" s="532"/>
      <c r="I4" s="532"/>
      <c r="J4" s="532"/>
      <c r="K4" s="532"/>
      <c r="L4" s="532"/>
      <c r="M4" s="532"/>
      <c r="N4" s="532"/>
      <c r="O4" s="532"/>
      <c r="P4" s="532"/>
      <c r="Q4" s="532"/>
      <c r="R4" s="1338" t="s">
        <v>765</v>
      </c>
      <c r="S4" s="1338"/>
    </row>
    <row r="5" spans="1:19" s="59" customFormat="1" ht="21.75" customHeight="1" thickTop="1">
      <c r="A5" s="1339" t="s">
        <v>3</v>
      </c>
      <c r="B5" s="1342" t="s">
        <v>616</v>
      </c>
      <c r="C5" s="1342"/>
      <c r="D5" s="1341" t="s">
        <v>185</v>
      </c>
      <c r="E5" s="1341"/>
      <c r="F5" s="1341" t="s">
        <v>186</v>
      </c>
      <c r="G5" s="1341"/>
      <c r="H5" s="1341" t="s">
        <v>187</v>
      </c>
      <c r="I5" s="1341"/>
      <c r="J5" s="1341" t="s">
        <v>188</v>
      </c>
      <c r="K5" s="1341"/>
      <c r="L5" s="1341" t="s">
        <v>274</v>
      </c>
      <c r="M5" s="1341"/>
      <c r="N5" s="1341" t="s">
        <v>275</v>
      </c>
      <c r="O5" s="1341"/>
      <c r="P5" s="1341" t="s">
        <v>345</v>
      </c>
      <c r="Q5" s="1341"/>
      <c r="R5" s="1341"/>
      <c r="S5" s="1127" t="s">
        <v>5</v>
      </c>
    </row>
    <row r="6" spans="1:19" s="59" customFormat="1" ht="20.100000000000001" customHeight="1">
      <c r="A6" s="1123"/>
      <c r="B6" s="1343" t="s">
        <v>714</v>
      </c>
      <c r="C6" s="1343"/>
      <c r="D6" s="1336" t="s">
        <v>276</v>
      </c>
      <c r="E6" s="1336"/>
      <c r="F6" s="1336" t="s">
        <v>277</v>
      </c>
      <c r="G6" s="1336"/>
      <c r="H6" s="1336" t="s">
        <v>278</v>
      </c>
      <c r="I6" s="1336"/>
      <c r="J6" s="1336" t="s">
        <v>279</v>
      </c>
      <c r="K6" s="1336"/>
      <c r="L6" s="1336" t="s">
        <v>280</v>
      </c>
      <c r="M6" s="1336"/>
      <c r="N6" s="1336" t="s">
        <v>281</v>
      </c>
      <c r="O6" s="1336"/>
      <c r="P6" s="1336" t="s">
        <v>8</v>
      </c>
      <c r="Q6" s="1336"/>
      <c r="R6" s="1336"/>
      <c r="S6" s="1128"/>
    </row>
    <row r="7" spans="1:19" s="59" customFormat="1" ht="20.100000000000001" customHeight="1">
      <c r="A7" s="1123"/>
      <c r="B7" s="527" t="s">
        <v>181</v>
      </c>
      <c r="C7" s="527" t="s">
        <v>182</v>
      </c>
      <c r="D7" s="527" t="s">
        <v>181</v>
      </c>
      <c r="E7" s="527" t="s">
        <v>182</v>
      </c>
      <c r="F7" s="527" t="s">
        <v>181</v>
      </c>
      <c r="G7" s="527" t="s">
        <v>182</v>
      </c>
      <c r="H7" s="527" t="s">
        <v>181</v>
      </c>
      <c r="I7" s="527" t="s">
        <v>182</v>
      </c>
      <c r="J7" s="527" t="s">
        <v>181</v>
      </c>
      <c r="K7" s="527" t="s">
        <v>182</v>
      </c>
      <c r="L7" s="527" t="s">
        <v>181</v>
      </c>
      <c r="M7" s="527" t="s">
        <v>182</v>
      </c>
      <c r="N7" s="527" t="s">
        <v>181</v>
      </c>
      <c r="O7" s="527" t="s">
        <v>182</v>
      </c>
      <c r="P7" s="527" t="s">
        <v>181</v>
      </c>
      <c r="Q7" s="527" t="s">
        <v>182</v>
      </c>
      <c r="R7" s="527" t="s">
        <v>200</v>
      </c>
      <c r="S7" s="1128"/>
    </row>
    <row r="8" spans="1:19" s="59" customFormat="1" ht="20.100000000000001" customHeight="1" thickBot="1">
      <c r="A8" s="1340"/>
      <c r="B8" s="511" t="s">
        <v>666</v>
      </c>
      <c r="C8" s="511" t="s">
        <v>667</v>
      </c>
      <c r="D8" s="511" t="s">
        <v>666</v>
      </c>
      <c r="E8" s="511" t="s">
        <v>667</v>
      </c>
      <c r="F8" s="511" t="s">
        <v>666</v>
      </c>
      <c r="G8" s="511" t="s">
        <v>667</v>
      </c>
      <c r="H8" s="511" t="s">
        <v>666</v>
      </c>
      <c r="I8" s="511" t="s">
        <v>667</v>
      </c>
      <c r="J8" s="511" t="s">
        <v>666</v>
      </c>
      <c r="K8" s="511" t="s">
        <v>667</v>
      </c>
      <c r="L8" s="511" t="s">
        <v>666</v>
      </c>
      <c r="M8" s="511" t="s">
        <v>667</v>
      </c>
      <c r="N8" s="511" t="s">
        <v>666</v>
      </c>
      <c r="O8" s="511" t="s">
        <v>667</v>
      </c>
      <c r="P8" s="511" t="s">
        <v>666</v>
      </c>
      <c r="Q8" s="511" t="s">
        <v>667</v>
      </c>
      <c r="R8" s="511" t="s">
        <v>8</v>
      </c>
      <c r="S8" s="1129"/>
    </row>
    <row r="9" spans="1:19" s="59" customFormat="1" ht="20.100000000000001" customHeight="1" thickTop="1">
      <c r="A9" s="479" t="s">
        <v>286</v>
      </c>
      <c r="B9" s="488">
        <v>0</v>
      </c>
      <c r="C9" s="488">
        <v>2</v>
      </c>
      <c r="D9" s="489">
        <v>8</v>
      </c>
      <c r="E9" s="488">
        <v>18</v>
      </c>
      <c r="F9" s="488">
        <v>1</v>
      </c>
      <c r="G9" s="489">
        <v>2</v>
      </c>
      <c r="H9" s="488">
        <v>1</v>
      </c>
      <c r="I9" s="488">
        <v>2</v>
      </c>
      <c r="J9" s="489">
        <v>1</v>
      </c>
      <c r="K9" s="488">
        <v>0</v>
      </c>
      <c r="L9" s="488">
        <v>4</v>
      </c>
      <c r="M9" s="489">
        <v>5</v>
      </c>
      <c r="N9" s="488">
        <v>0</v>
      </c>
      <c r="O9" s="488">
        <v>0</v>
      </c>
      <c r="P9" s="489">
        <f>N9+L9+J9+H9+F9+D9+B9</f>
        <v>15</v>
      </c>
      <c r="Q9" s="488">
        <f>O9+M9+K9+I9+G9+E9+C9</f>
        <v>29</v>
      </c>
      <c r="R9" s="488">
        <f>SUM(P9:Q9)</f>
        <v>44</v>
      </c>
      <c r="S9" s="471" t="s">
        <v>13</v>
      </c>
    </row>
    <row r="10" spans="1:19" s="59" customFormat="1" ht="20.100000000000001" customHeight="1">
      <c r="A10" s="281" t="s">
        <v>14</v>
      </c>
      <c r="B10" s="490">
        <v>3</v>
      </c>
      <c r="C10" s="490">
        <v>2</v>
      </c>
      <c r="D10" s="110">
        <v>0</v>
      </c>
      <c r="E10" s="490">
        <v>0</v>
      </c>
      <c r="F10" s="490">
        <v>0</v>
      </c>
      <c r="G10" s="110">
        <v>0</v>
      </c>
      <c r="H10" s="490">
        <v>0</v>
      </c>
      <c r="I10" s="490">
        <v>1</v>
      </c>
      <c r="J10" s="110">
        <v>0</v>
      </c>
      <c r="K10" s="490">
        <v>2</v>
      </c>
      <c r="L10" s="490">
        <v>1</v>
      </c>
      <c r="M10" s="110">
        <v>1</v>
      </c>
      <c r="N10" s="490">
        <v>0</v>
      </c>
      <c r="O10" s="490">
        <v>1</v>
      </c>
      <c r="P10" s="110">
        <f t="shared" ref="P10:P22" si="0">N10+L10+J10+H10+F10+D10+B10</f>
        <v>4</v>
      </c>
      <c r="Q10" s="490">
        <f t="shared" ref="Q10:Q22" si="1">O10+M10+K10+I10+G10+E10+C10</f>
        <v>7</v>
      </c>
      <c r="R10" s="490">
        <f t="shared" ref="R10:R22" si="2">SUM(P10:Q10)</f>
        <v>11</v>
      </c>
      <c r="S10" s="472" t="s">
        <v>15</v>
      </c>
    </row>
    <row r="11" spans="1:19" s="59" customFormat="1" ht="20.100000000000001" customHeight="1">
      <c r="A11" s="281" t="s">
        <v>16</v>
      </c>
      <c r="B11" s="490">
        <v>0</v>
      </c>
      <c r="C11" s="490">
        <v>0</v>
      </c>
      <c r="D11" s="110">
        <v>7</v>
      </c>
      <c r="E11" s="490">
        <v>1</v>
      </c>
      <c r="F11" s="490">
        <v>0</v>
      </c>
      <c r="G11" s="110">
        <v>0</v>
      </c>
      <c r="H11" s="490">
        <v>1</v>
      </c>
      <c r="I11" s="490">
        <v>1</v>
      </c>
      <c r="J11" s="110">
        <v>1</v>
      </c>
      <c r="K11" s="490">
        <v>1</v>
      </c>
      <c r="L11" s="490">
        <v>6</v>
      </c>
      <c r="M11" s="110">
        <v>3</v>
      </c>
      <c r="N11" s="490">
        <v>0</v>
      </c>
      <c r="O11" s="490">
        <v>0</v>
      </c>
      <c r="P11" s="110">
        <f t="shared" ref="P11" si="3">N11+L11+J11+H11+F11+D11+B11</f>
        <v>15</v>
      </c>
      <c r="Q11" s="490">
        <f t="shared" ref="Q11" si="4">O11+M11+K11+I11+G11+E11+C11</f>
        <v>6</v>
      </c>
      <c r="R11" s="490">
        <f t="shared" ref="R11" si="5">SUM(P11:Q11)</f>
        <v>21</v>
      </c>
      <c r="S11" s="472" t="s">
        <v>178</v>
      </c>
    </row>
    <row r="12" spans="1:19" s="59" customFormat="1" ht="20.100000000000001" customHeight="1">
      <c r="A12" s="281" t="s">
        <v>287</v>
      </c>
      <c r="B12" s="490">
        <v>3</v>
      </c>
      <c r="C12" s="490">
        <v>9</v>
      </c>
      <c r="D12" s="110">
        <v>14</v>
      </c>
      <c r="E12" s="490">
        <v>13</v>
      </c>
      <c r="F12" s="490">
        <v>8</v>
      </c>
      <c r="G12" s="110">
        <v>9</v>
      </c>
      <c r="H12" s="490">
        <v>4</v>
      </c>
      <c r="I12" s="490">
        <v>5</v>
      </c>
      <c r="J12" s="110">
        <v>2</v>
      </c>
      <c r="K12" s="490">
        <v>6</v>
      </c>
      <c r="L12" s="490">
        <v>9</v>
      </c>
      <c r="M12" s="110">
        <v>25</v>
      </c>
      <c r="N12" s="490">
        <v>0</v>
      </c>
      <c r="O12" s="490">
        <v>3</v>
      </c>
      <c r="P12" s="110">
        <f t="shared" si="0"/>
        <v>40</v>
      </c>
      <c r="Q12" s="490">
        <f t="shared" si="1"/>
        <v>70</v>
      </c>
      <c r="R12" s="490">
        <f t="shared" si="2"/>
        <v>110</v>
      </c>
      <c r="S12" s="472" t="s">
        <v>21</v>
      </c>
    </row>
    <row r="13" spans="1:19" s="59" customFormat="1" ht="20.100000000000001" customHeight="1">
      <c r="A13" s="281" t="s">
        <v>22</v>
      </c>
      <c r="B13" s="490">
        <v>5</v>
      </c>
      <c r="C13" s="490">
        <v>5</v>
      </c>
      <c r="D13" s="110">
        <v>5</v>
      </c>
      <c r="E13" s="490">
        <v>8</v>
      </c>
      <c r="F13" s="490">
        <v>3</v>
      </c>
      <c r="G13" s="110">
        <v>4</v>
      </c>
      <c r="H13" s="490">
        <v>4</v>
      </c>
      <c r="I13" s="490">
        <v>5</v>
      </c>
      <c r="J13" s="110">
        <v>2</v>
      </c>
      <c r="K13" s="490">
        <v>2</v>
      </c>
      <c r="L13" s="490">
        <v>9</v>
      </c>
      <c r="M13" s="110">
        <v>9</v>
      </c>
      <c r="N13" s="490">
        <v>1</v>
      </c>
      <c r="O13" s="490">
        <v>1</v>
      </c>
      <c r="P13" s="110">
        <f t="shared" si="0"/>
        <v>29</v>
      </c>
      <c r="Q13" s="490">
        <f t="shared" si="1"/>
        <v>34</v>
      </c>
      <c r="R13" s="490">
        <f t="shared" si="2"/>
        <v>63</v>
      </c>
      <c r="S13" s="472" t="s">
        <v>23</v>
      </c>
    </row>
    <row r="14" spans="1:19" s="59" customFormat="1" ht="20.100000000000001" customHeight="1">
      <c r="A14" s="204" t="s">
        <v>24</v>
      </c>
      <c r="B14" s="490">
        <v>0</v>
      </c>
      <c r="C14" s="490">
        <v>8</v>
      </c>
      <c r="D14" s="110">
        <v>9</v>
      </c>
      <c r="E14" s="490">
        <v>1</v>
      </c>
      <c r="F14" s="490">
        <v>3</v>
      </c>
      <c r="G14" s="110">
        <v>1</v>
      </c>
      <c r="H14" s="490">
        <v>4</v>
      </c>
      <c r="I14" s="490">
        <v>1</v>
      </c>
      <c r="J14" s="110">
        <v>0</v>
      </c>
      <c r="K14" s="490">
        <v>2</v>
      </c>
      <c r="L14" s="490">
        <v>12</v>
      </c>
      <c r="M14" s="110">
        <v>4</v>
      </c>
      <c r="N14" s="490">
        <v>0</v>
      </c>
      <c r="O14" s="490">
        <v>0</v>
      </c>
      <c r="P14" s="110">
        <f t="shared" si="0"/>
        <v>28</v>
      </c>
      <c r="Q14" s="490">
        <f t="shared" si="1"/>
        <v>17</v>
      </c>
      <c r="R14" s="490">
        <f t="shared" si="2"/>
        <v>45</v>
      </c>
      <c r="S14" s="466" t="s">
        <v>25</v>
      </c>
    </row>
    <row r="15" spans="1:19" s="59" customFormat="1" ht="20.100000000000001" customHeight="1">
      <c r="A15" s="281" t="s">
        <v>26</v>
      </c>
      <c r="B15" s="490">
        <v>0</v>
      </c>
      <c r="C15" s="490">
        <v>1</v>
      </c>
      <c r="D15" s="491">
        <v>5</v>
      </c>
      <c r="E15" s="490">
        <v>2</v>
      </c>
      <c r="F15" s="490">
        <v>3</v>
      </c>
      <c r="G15" s="491">
        <v>1</v>
      </c>
      <c r="H15" s="490">
        <v>3</v>
      </c>
      <c r="I15" s="490">
        <v>2</v>
      </c>
      <c r="J15" s="491">
        <v>1</v>
      </c>
      <c r="K15" s="490">
        <v>0</v>
      </c>
      <c r="L15" s="490">
        <v>6</v>
      </c>
      <c r="M15" s="491">
        <v>1</v>
      </c>
      <c r="N15" s="490">
        <v>0</v>
      </c>
      <c r="O15" s="490">
        <v>0</v>
      </c>
      <c r="P15" s="491">
        <f t="shared" si="0"/>
        <v>18</v>
      </c>
      <c r="Q15" s="490">
        <f t="shared" si="1"/>
        <v>7</v>
      </c>
      <c r="R15" s="490">
        <f t="shared" si="2"/>
        <v>25</v>
      </c>
      <c r="S15" s="472" t="s">
        <v>27</v>
      </c>
    </row>
    <row r="16" spans="1:19" s="59" customFormat="1" ht="20.100000000000001" customHeight="1">
      <c r="A16" s="281" t="s">
        <v>28</v>
      </c>
      <c r="B16" s="490">
        <v>2</v>
      </c>
      <c r="C16" s="490">
        <v>0</v>
      </c>
      <c r="D16" s="491">
        <v>7</v>
      </c>
      <c r="E16" s="490">
        <v>9</v>
      </c>
      <c r="F16" s="490">
        <v>5</v>
      </c>
      <c r="G16" s="491">
        <v>7</v>
      </c>
      <c r="H16" s="490">
        <v>6</v>
      </c>
      <c r="I16" s="490">
        <v>1</v>
      </c>
      <c r="J16" s="491">
        <v>3</v>
      </c>
      <c r="K16" s="490">
        <v>4</v>
      </c>
      <c r="L16" s="490">
        <v>5</v>
      </c>
      <c r="M16" s="491">
        <v>1</v>
      </c>
      <c r="N16" s="490">
        <v>1</v>
      </c>
      <c r="O16" s="490">
        <v>0</v>
      </c>
      <c r="P16" s="491">
        <f t="shared" si="0"/>
        <v>29</v>
      </c>
      <c r="Q16" s="490">
        <f t="shared" si="1"/>
        <v>22</v>
      </c>
      <c r="R16" s="490">
        <f t="shared" si="2"/>
        <v>51</v>
      </c>
      <c r="S16" s="472" t="s">
        <v>29</v>
      </c>
    </row>
    <row r="17" spans="1:19" s="59" customFormat="1" ht="20.100000000000001" customHeight="1">
      <c r="A17" s="467" t="s">
        <v>289</v>
      </c>
      <c r="B17" s="492">
        <v>0</v>
      </c>
      <c r="C17" s="492">
        <v>0</v>
      </c>
      <c r="D17" s="110">
        <v>8</v>
      </c>
      <c r="E17" s="492">
        <v>1</v>
      </c>
      <c r="F17" s="492">
        <v>0</v>
      </c>
      <c r="G17" s="110">
        <v>7</v>
      </c>
      <c r="H17" s="492">
        <v>5</v>
      </c>
      <c r="I17" s="492">
        <v>0</v>
      </c>
      <c r="J17" s="110">
        <v>3</v>
      </c>
      <c r="K17" s="492">
        <v>1</v>
      </c>
      <c r="L17" s="492">
        <v>14</v>
      </c>
      <c r="M17" s="110">
        <v>4</v>
      </c>
      <c r="N17" s="492">
        <v>0</v>
      </c>
      <c r="O17" s="492">
        <v>0</v>
      </c>
      <c r="P17" s="110">
        <f t="shared" si="0"/>
        <v>30</v>
      </c>
      <c r="Q17" s="492">
        <f t="shared" si="1"/>
        <v>13</v>
      </c>
      <c r="R17" s="492">
        <f t="shared" si="2"/>
        <v>43</v>
      </c>
      <c r="S17" s="472" t="s">
        <v>31</v>
      </c>
    </row>
    <row r="18" spans="1:19" s="59" customFormat="1" ht="20.100000000000001" customHeight="1">
      <c r="A18" s="467" t="s">
        <v>32</v>
      </c>
      <c r="B18" s="492">
        <v>1</v>
      </c>
      <c r="C18" s="492">
        <v>0</v>
      </c>
      <c r="D18" s="491">
        <v>5</v>
      </c>
      <c r="E18" s="492">
        <v>5</v>
      </c>
      <c r="F18" s="492">
        <v>5</v>
      </c>
      <c r="G18" s="491">
        <v>5</v>
      </c>
      <c r="H18" s="492">
        <v>1</v>
      </c>
      <c r="I18" s="492">
        <v>5</v>
      </c>
      <c r="J18" s="491">
        <v>6</v>
      </c>
      <c r="K18" s="492">
        <v>3</v>
      </c>
      <c r="L18" s="492">
        <v>3</v>
      </c>
      <c r="M18" s="491">
        <v>9</v>
      </c>
      <c r="N18" s="492">
        <v>0</v>
      </c>
      <c r="O18" s="492">
        <v>0</v>
      </c>
      <c r="P18" s="491">
        <f t="shared" si="0"/>
        <v>21</v>
      </c>
      <c r="Q18" s="492">
        <f t="shared" si="1"/>
        <v>27</v>
      </c>
      <c r="R18" s="492">
        <f t="shared" si="2"/>
        <v>48</v>
      </c>
      <c r="S18" s="472" t="s">
        <v>179</v>
      </c>
    </row>
    <row r="19" spans="1:19" s="59" customFormat="1" ht="20.100000000000001" customHeight="1">
      <c r="A19" s="281" t="s">
        <v>34</v>
      </c>
      <c r="B19" s="490">
        <v>1</v>
      </c>
      <c r="C19" s="490">
        <v>5</v>
      </c>
      <c r="D19" s="110">
        <v>0</v>
      </c>
      <c r="E19" s="490">
        <v>4</v>
      </c>
      <c r="F19" s="490">
        <v>6</v>
      </c>
      <c r="G19" s="110">
        <v>3</v>
      </c>
      <c r="H19" s="490">
        <v>3</v>
      </c>
      <c r="I19" s="490">
        <v>1</v>
      </c>
      <c r="J19" s="110">
        <v>0</v>
      </c>
      <c r="K19" s="490">
        <v>4</v>
      </c>
      <c r="L19" s="490">
        <v>6</v>
      </c>
      <c r="M19" s="110">
        <v>5</v>
      </c>
      <c r="N19" s="490">
        <v>0</v>
      </c>
      <c r="O19" s="490">
        <v>0</v>
      </c>
      <c r="P19" s="110">
        <f t="shared" si="0"/>
        <v>16</v>
      </c>
      <c r="Q19" s="490">
        <f t="shared" si="1"/>
        <v>22</v>
      </c>
      <c r="R19" s="490">
        <f t="shared" si="2"/>
        <v>38</v>
      </c>
      <c r="S19" s="472" t="s">
        <v>35</v>
      </c>
    </row>
    <row r="20" spans="1:19" s="59" customFormat="1" ht="20.100000000000001" customHeight="1">
      <c r="A20" s="281" t="s">
        <v>36</v>
      </c>
      <c r="B20" s="490">
        <v>6</v>
      </c>
      <c r="C20" s="490">
        <v>15</v>
      </c>
      <c r="D20" s="491">
        <v>4</v>
      </c>
      <c r="E20" s="490">
        <v>5</v>
      </c>
      <c r="F20" s="490">
        <v>14</v>
      </c>
      <c r="G20" s="491">
        <v>6</v>
      </c>
      <c r="H20" s="490">
        <v>2</v>
      </c>
      <c r="I20" s="490">
        <v>6</v>
      </c>
      <c r="J20" s="491">
        <v>6</v>
      </c>
      <c r="K20" s="490">
        <v>5</v>
      </c>
      <c r="L20" s="490">
        <v>7</v>
      </c>
      <c r="M20" s="491">
        <v>11</v>
      </c>
      <c r="N20" s="490">
        <v>0</v>
      </c>
      <c r="O20" s="490">
        <v>0</v>
      </c>
      <c r="P20" s="491">
        <f t="shared" si="0"/>
        <v>39</v>
      </c>
      <c r="Q20" s="490">
        <f t="shared" si="1"/>
        <v>48</v>
      </c>
      <c r="R20" s="490">
        <f t="shared" si="2"/>
        <v>87</v>
      </c>
      <c r="S20" s="472" t="s">
        <v>37</v>
      </c>
    </row>
    <row r="21" spans="1:19" s="59" customFormat="1" ht="20.100000000000001" customHeight="1" thickBot="1">
      <c r="A21" s="480" t="s">
        <v>290</v>
      </c>
      <c r="B21" s="493">
        <v>0</v>
      </c>
      <c r="C21" s="493">
        <v>0</v>
      </c>
      <c r="D21" s="494">
        <v>7</v>
      </c>
      <c r="E21" s="493">
        <v>1</v>
      </c>
      <c r="F21" s="493">
        <v>0</v>
      </c>
      <c r="G21" s="494">
        <v>0</v>
      </c>
      <c r="H21" s="493">
        <v>0</v>
      </c>
      <c r="I21" s="493">
        <v>3</v>
      </c>
      <c r="J21" s="494">
        <v>4</v>
      </c>
      <c r="K21" s="493">
        <v>4</v>
      </c>
      <c r="L21" s="493">
        <v>0</v>
      </c>
      <c r="M21" s="494">
        <v>5</v>
      </c>
      <c r="N21" s="493">
        <v>1</v>
      </c>
      <c r="O21" s="493">
        <v>0</v>
      </c>
      <c r="P21" s="494">
        <f t="shared" si="0"/>
        <v>12</v>
      </c>
      <c r="Q21" s="493">
        <f t="shared" si="1"/>
        <v>13</v>
      </c>
      <c r="R21" s="493">
        <f t="shared" si="2"/>
        <v>25</v>
      </c>
      <c r="S21" s="473" t="s">
        <v>41</v>
      </c>
    </row>
    <row r="22" spans="1:19" s="59" customFormat="1" ht="20.100000000000001" customHeight="1" thickTop="1" thickBot="1">
      <c r="A22" s="481" t="s">
        <v>4</v>
      </c>
      <c r="B22" s="495">
        <f>SUM(B9:B21)</f>
        <v>21</v>
      </c>
      <c r="C22" s="495">
        <f t="shared" ref="C22:O22" si="6">SUM(C9:C21)</f>
        <v>47</v>
      </c>
      <c r="D22" s="495">
        <f t="shared" si="6"/>
        <v>79</v>
      </c>
      <c r="E22" s="495">
        <f t="shared" si="6"/>
        <v>68</v>
      </c>
      <c r="F22" s="495">
        <f t="shared" si="6"/>
        <v>48</v>
      </c>
      <c r="G22" s="495">
        <f t="shared" si="6"/>
        <v>45</v>
      </c>
      <c r="H22" s="495">
        <f t="shared" si="6"/>
        <v>34</v>
      </c>
      <c r="I22" s="495">
        <f t="shared" si="6"/>
        <v>33</v>
      </c>
      <c r="J22" s="495">
        <f t="shared" si="6"/>
        <v>29</v>
      </c>
      <c r="K22" s="495">
        <f t="shared" si="6"/>
        <v>34</v>
      </c>
      <c r="L22" s="495">
        <f t="shared" si="6"/>
        <v>82</v>
      </c>
      <c r="M22" s="495">
        <f t="shared" si="6"/>
        <v>83</v>
      </c>
      <c r="N22" s="495">
        <f t="shared" si="6"/>
        <v>3</v>
      </c>
      <c r="O22" s="495">
        <f t="shared" si="6"/>
        <v>5</v>
      </c>
      <c r="P22" s="495">
        <f t="shared" si="0"/>
        <v>296</v>
      </c>
      <c r="Q22" s="495">
        <f t="shared" si="1"/>
        <v>315</v>
      </c>
      <c r="R22" s="495">
        <f t="shared" si="2"/>
        <v>611</v>
      </c>
      <c r="S22" s="483" t="s">
        <v>8</v>
      </c>
    </row>
    <row r="23" spans="1:19" ht="13.5" hidden="1" thickTop="1">
      <c r="A23" s="88"/>
      <c r="B23" s="88"/>
      <c r="C23" s="88"/>
      <c r="D23" s="88"/>
      <c r="E23" s="88"/>
      <c r="F23" s="88"/>
      <c r="G23" s="88"/>
      <c r="H23" s="88"/>
      <c r="I23" s="88"/>
      <c r="J23" s="88"/>
      <c r="K23" s="88"/>
      <c r="L23" s="88"/>
      <c r="M23" s="88"/>
      <c r="N23" s="88"/>
      <c r="O23" s="88"/>
      <c r="P23" s="88"/>
      <c r="Q23" s="206"/>
      <c r="R23" s="88"/>
    </row>
    <row r="24" spans="1:19" ht="13.5" hidden="1" thickTop="1">
      <c r="A24" s="88"/>
      <c r="B24" s="88"/>
      <c r="C24" s="88"/>
      <c r="D24" s="88"/>
      <c r="E24" s="88"/>
      <c r="F24" s="88"/>
      <c r="G24" s="88"/>
      <c r="H24" s="88"/>
      <c r="I24" s="88"/>
      <c r="J24" s="88"/>
      <c r="K24" s="88"/>
      <c r="L24" s="88"/>
      <c r="M24" s="88"/>
      <c r="N24" s="88"/>
      <c r="O24" s="88"/>
      <c r="P24" s="88"/>
      <c r="Q24" s="206"/>
      <c r="R24" s="88"/>
    </row>
    <row r="25" spans="1:19" ht="13.5" hidden="1" thickTop="1">
      <c r="A25" s="88"/>
      <c r="B25" s="88"/>
      <c r="C25" s="88"/>
      <c r="D25" s="88"/>
      <c r="E25" s="88"/>
      <c r="F25" s="88"/>
      <c r="G25" s="88"/>
      <c r="H25" s="88"/>
      <c r="I25" s="88"/>
      <c r="J25" s="88"/>
      <c r="K25" s="88"/>
      <c r="L25" s="88"/>
      <c r="M25" s="88"/>
      <c r="N25" s="88"/>
      <c r="O25" s="88"/>
      <c r="P25" s="88"/>
      <c r="Q25" s="206"/>
      <c r="R25" s="88"/>
    </row>
    <row r="26" spans="1:19" ht="13.5" hidden="1" thickTop="1"/>
    <row r="27" spans="1:19" ht="13.5" hidden="1" thickTop="1"/>
    <row r="28" spans="1:19" ht="13.5" hidden="1" thickTop="1"/>
    <row r="29" spans="1:19" ht="13.5" hidden="1" thickTop="1"/>
    <row r="30" spans="1:19" ht="13.5" hidden="1" thickTop="1"/>
    <row r="31" spans="1:19" ht="13.5" thickTop="1"/>
    <row r="32" spans="1:19">
      <c r="R32" s="1">
        <f>R22/2191*100</f>
        <v>27.886809675947056</v>
      </c>
    </row>
  </sheetData>
  <mergeCells count="21">
    <mergeCell ref="D6:E6"/>
    <mergeCell ref="F6:G6"/>
    <mergeCell ref="H6:I6"/>
    <mergeCell ref="B5:C5"/>
    <mergeCell ref="B6:C6"/>
    <mergeCell ref="J6:K6"/>
    <mergeCell ref="L6:M6"/>
    <mergeCell ref="N6:O6"/>
    <mergeCell ref="P6:R6"/>
    <mergeCell ref="A2:S2"/>
    <mergeCell ref="A3:S3"/>
    <mergeCell ref="R4:S4"/>
    <mergeCell ref="A5:A8"/>
    <mergeCell ref="D5:E5"/>
    <mergeCell ref="F5:G5"/>
    <mergeCell ref="H5:I5"/>
    <mergeCell ref="J5:K5"/>
    <mergeCell ref="L5:M5"/>
    <mergeCell ref="N5:O5"/>
    <mergeCell ref="P5:R5"/>
    <mergeCell ref="S5:S8"/>
  </mergeCells>
  <printOptions horizontalCentered="1"/>
  <pageMargins left="1" right="1" top="1.5" bottom="1" header="1.5" footer="1"/>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20"/>
  <sheetViews>
    <sheetView rightToLeft="1" view="pageBreakPreview" zoomScale="80" zoomScaleNormal="80" zoomScaleSheetLayoutView="80" workbookViewId="0">
      <selection sqref="A1:S1"/>
    </sheetView>
  </sheetViews>
  <sheetFormatPr defaultRowHeight="12.75"/>
  <cols>
    <col min="1" max="1" width="16.85546875" customWidth="1"/>
    <col min="2" max="2" width="5.85546875" customWidth="1"/>
    <col min="3" max="3" width="7.140625" customWidth="1"/>
    <col min="4" max="4" width="6" customWidth="1"/>
    <col min="5" max="5" width="7.42578125" customWidth="1"/>
    <col min="6" max="6" width="6" customWidth="1"/>
    <col min="7" max="7" width="9" customWidth="1"/>
    <col min="8" max="8" width="6.140625" customWidth="1"/>
    <col min="9" max="9" width="7.42578125" customWidth="1"/>
    <col min="10" max="10" width="6.5703125" customWidth="1"/>
    <col min="11" max="11" width="7.42578125" customWidth="1"/>
    <col min="12" max="12" width="6" customWidth="1"/>
    <col min="13" max="13" width="6.85546875" customWidth="1"/>
    <col min="14" max="14" width="6.140625" customWidth="1"/>
    <col min="15" max="15" width="7.7109375" customWidth="1"/>
    <col min="16" max="16" width="6.5703125" customWidth="1"/>
    <col min="17" max="18" width="7.42578125" customWidth="1"/>
    <col min="19" max="19" width="22.28515625" customWidth="1"/>
  </cols>
  <sheetData>
    <row r="1" spans="1:19" ht="26.25" customHeight="1">
      <c r="A1" s="1346" t="s">
        <v>980</v>
      </c>
      <c r="B1" s="1346"/>
      <c r="C1" s="1346"/>
      <c r="D1" s="1346"/>
      <c r="E1" s="1346"/>
      <c r="F1" s="1346"/>
      <c r="G1" s="1346"/>
      <c r="H1" s="1346"/>
      <c r="I1" s="1346"/>
      <c r="J1" s="1346"/>
      <c r="K1" s="1346"/>
      <c r="L1" s="1346"/>
      <c r="M1" s="1346"/>
      <c r="N1" s="1346"/>
      <c r="O1" s="1346"/>
      <c r="P1" s="1346"/>
      <c r="Q1" s="1346"/>
      <c r="R1" s="1346"/>
      <c r="S1" s="1346"/>
    </row>
    <row r="2" spans="1:19" ht="26.25" customHeight="1">
      <c r="A2" s="1347" t="s">
        <v>431</v>
      </c>
      <c r="B2" s="1347"/>
      <c r="C2" s="1347"/>
      <c r="D2" s="1347"/>
      <c r="E2" s="1347"/>
      <c r="F2" s="1347"/>
      <c r="G2" s="1347"/>
      <c r="H2" s="1347"/>
      <c r="I2" s="1347"/>
      <c r="J2" s="1347"/>
      <c r="K2" s="1347"/>
      <c r="L2" s="1347"/>
      <c r="M2" s="1347"/>
      <c r="N2" s="1347"/>
      <c r="O2" s="1347"/>
      <c r="P2" s="1347"/>
      <c r="Q2" s="1347"/>
      <c r="R2" s="1347"/>
      <c r="S2" s="1347"/>
    </row>
    <row r="3" spans="1:19" ht="26.25" customHeight="1" thickBot="1">
      <c r="A3" s="1348" t="s">
        <v>439</v>
      </c>
      <c r="B3" s="1348"/>
      <c r="C3" s="1348"/>
      <c r="D3" s="1348"/>
      <c r="E3" s="1348"/>
      <c r="F3" s="1348"/>
      <c r="G3" s="1348"/>
      <c r="H3" s="1348"/>
      <c r="I3" s="1348"/>
      <c r="J3" s="1348"/>
      <c r="K3" s="1348"/>
      <c r="L3" s="1348"/>
      <c r="M3" s="1348"/>
      <c r="N3" s="1348"/>
      <c r="O3" s="1348"/>
      <c r="P3" s="1348"/>
      <c r="Q3" s="1348"/>
      <c r="R3" s="1348"/>
      <c r="S3" s="546" t="s">
        <v>766</v>
      </c>
    </row>
    <row r="4" spans="1:19" ht="24.75" customHeight="1" thickTop="1">
      <c r="A4" s="1349" t="s">
        <v>309</v>
      </c>
      <c r="B4" s="1345" t="s">
        <v>616</v>
      </c>
      <c r="C4" s="1345"/>
      <c r="D4" s="1345" t="s">
        <v>185</v>
      </c>
      <c r="E4" s="1345"/>
      <c r="F4" s="1351" t="s">
        <v>186</v>
      </c>
      <c r="G4" s="1351"/>
      <c r="H4" s="1351" t="s">
        <v>187</v>
      </c>
      <c r="I4" s="1351"/>
      <c r="J4" s="1351" t="s">
        <v>188</v>
      </c>
      <c r="K4" s="1351"/>
      <c r="L4" s="1351" t="s">
        <v>274</v>
      </c>
      <c r="M4" s="1351"/>
      <c r="N4" s="1351" t="s">
        <v>275</v>
      </c>
      <c r="O4" s="1351"/>
      <c r="P4" s="1351" t="s">
        <v>345</v>
      </c>
      <c r="Q4" s="1351"/>
      <c r="R4" s="1351"/>
      <c r="S4" s="1352" t="s">
        <v>310</v>
      </c>
    </row>
    <row r="5" spans="1:19" ht="29.25" customHeight="1">
      <c r="A5" s="1346"/>
      <c r="B5" s="1344" t="s">
        <v>714</v>
      </c>
      <c r="C5" s="1344"/>
      <c r="D5" s="1344" t="s">
        <v>276</v>
      </c>
      <c r="E5" s="1344"/>
      <c r="F5" s="1344" t="s">
        <v>277</v>
      </c>
      <c r="G5" s="1344"/>
      <c r="H5" s="1344" t="s">
        <v>278</v>
      </c>
      <c r="I5" s="1344"/>
      <c r="J5" s="1344" t="s">
        <v>279</v>
      </c>
      <c r="K5" s="1344"/>
      <c r="L5" s="1344" t="s">
        <v>280</v>
      </c>
      <c r="M5" s="1344"/>
      <c r="N5" s="1344" t="s">
        <v>281</v>
      </c>
      <c r="O5" s="1344"/>
      <c r="P5" s="1344" t="s">
        <v>311</v>
      </c>
      <c r="Q5" s="1344"/>
      <c r="R5" s="1344"/>
      <c r="S5" s="1353"/>
    </row>
    <row r="6" spans="1:19" ht="25.5" customHeight="1">
      <c r="A6" s="1346"/>
      <c r="B6" s="527" t="s">
        <v>181</v>
      </c>
      <c r="C6" s="527" t="s">
        <v>182</v>
      </c>
      <c r="D6" s="527" t="s">
        <v>181</v>
      </c>
      <c r="E6" s="527" t="s">
        <v>182</v>
      </c>
      <c r="F6" s="527" t="s">
        <v>181</v>
      </c>
      <c r="G6" s="527" t="s">
        <v>182</v>
      </c>
      <c r="H6" s="527" t="s">
        <v>181</v>
      </c>
      <c r="I6" s="527" t="s">
        <v>182</v>
      </c>
      <c r="J6" s="527" t="s">
        <v>181</v>
      </c>
      <c r="K6" s="527" t="s">
        <v>182</v>
      </c>
      <c r="L6" s="527" t="s">
        <v>181</v>
      </c>
      <c r="M6" s="527" t="s">
        <v>182</v>
      </c>
      <c r="N6" s="527" t="s">
        <v>181</v>
      </c>
      <c r="O6" s="527" t="s">
        <v>182</v>
      </c>
      <c r="P6" s="527" t="s">
        <v>181</v>
      </c>
      <c r="Q6" s="527" t="s">
        <v>182</v>
      </c>
      <c r="R6" s="527" t="s">
        <v>200</v>
      </c>
      <c r="S6" s="1353"/>
    </row>
    <row r="7" spans="1:19" ht="25.5" customHeight="1" thickBot="1">
      <c r="A7" s="1350"/>
      <c r="B7" s="511" t="s">
        <v>666</v>
      </c>
      <c r="C7" s="511" t="s">
        <v>667</v>
      </c>
      <c r="D7" s="511" t="s">
        <v>666</v>
      </c>
      <c r="E7" s="511" t="s">
        <v>667</v>
      </c>
      <c r="F7" s="511" t="s">
        <v>666</v>
      </c>
      <c r="G7" s="511" t="s">
        <v>667</v>
      </c>
      <c r="H7" s="511" t="s">
        <v>666</v>
      </c>
      <c r="I7" s="511" t="s">
        <v>667</v>
      </c>
      <c r="J7" s="511" t="s">
        <v>666</v>
      </c>
      <c r="K7" s="511" t="s">
        <v>667</v>
      </c>
      <c r="L7" s="511" t="s">
        <v>666</v>
      </c>
      <c r="M7" s="511" t="s">
        <v>667</v>
      </c>
      <c r="N7" s="511" t="s">
        <v>666</v>
      </c>
      <c r="O7" s="511" t="s">
        <v>667</v>
      </c>
      <c r="P7" s="511" t="s">
        <v>666</v>
      </c>
      <c r="Q7" s="511" t="s">
        <v>667</v>
      </c>
      <c r="R7" s="511" t="s">
        <v>8</v>
      </c>
      <c r="S7" s="1354"/>
    </row>
    <row r="8" spans="1:19" ht="33.75" customHeight="1" thickTop="1">
      <c r="A8" s="547" t="s">
        <v>312</v>
      </c>
      <c r="B8" s="548">
        <v>0</v>
      </c>
      <c r="C8" s="548">
        <v>0</v>
      </c>
      <c r="D8" s="548">
        <v>0</v>
      </c>
      <c r="E8" s="548">
        <v>0</v>
      </c>
      <c r="F8" s="548">
        <v>0</v>
      </c>
      <c r="G8" s="453">
        <v>1</v>
      </c>
      <c r="H8" s="453">
        <v>3</v>
      </c>
      <c r="I8" s="453">
        <v>1</v>
      </c>
      <c r="J8" s="453">
        <v>4</v>
      </c>
      <c r="K8" s="453">
        <v>3</v>
      </c>
      <c r="L8" s="453">
        <v>14</v>
      </c>
      <c r="M8" s="453">
        <v>20</v>
      </c>
      <c r="N8" s="453">
        <v>0</v>
      </c>
      <c r="O8" s="453">
        <v>2</v>
      </c>
      <c r="P8" s="453">
        <f>N8+L8+J8+H8+F8+D8+B8</f>
        <v>21</v>
      </c>
      <c r="Q8" s="453">
        <f>O8+M8+K8+I8+G8+E8+C8</f>
        <v>27</v>
      </c>
      <c r="R8" s="453">
        <f>SUM(P8:Q8)</f>
        <v>48</v>
      </c>
      <c r="S8" s="556" t="s">
        <v>313</v>
      </c>
    </row>
    <row r="9" spans="1:19" ht="45.75" customHeight="1">
      <c r="A9" s="549" t="s">
        <v>314</v>
      </c>
      <c r="B9" s="550">
        <v>1</v>
      </c>
      <c r="C9" s="550">
        <v>1</v>
      </c>
      <c r="D9" s="453">
        <v>0</v>
      </c>
      <c r="E9" s="453">
        <v>0</v>
      </c>
      <c r="F9" s="453">
        <v>0</v>
      </c>
      <c r="G9" s="453">
        <v>0</v>
      </c>
      <c r="H9" s="453">
        <v>0</v>
      </c>
      <c r="I9" s="453">
        <v>0</v>
      </c>
      <c r="J9" s="453">
        <v>0</v>
      </c>
      <c r="K9" s="453">
        <v>0</v>
      </c>
      <c r="L9" s="453">
        <v>26</v>
      </c>
      <c r="M9" s="453">
        <v>26</v>
      </c>
      <c r="N9" s="453">
        <v>2</v>
      </c>
      <c r="O9" s="453">
        <v>3</v>
      </c>
      <c r="P9" s="453">
        <f t="shared" ref="P9:P18" si="0">N9+L9+J9+H9+F9+D9+B9</f>
        <v>29</v>
      </c>
      <c r="Q9" s="453">
        <f t="shared" ref="Q9:Q18" si="1">O9+M9+K9+I9+G9+E9+C9</f>
        <v>30</v>
      </c>
      <c r="R9" s="453">
        <f t="shared" ref="R9:R19" si="2">SUM(P9:Q9)</f>
        <v>59</v>
      </c>
      <c r="S9" s="505" t="s">
        <v>315</v>
      </c>
    </row>
    <row r="10" spans="1:19" ht="28.5" customHeight="1">
      <c r="A10" s="549" t="s">
        <v>316</v>
      </c>
      <c r="B10" s="550">
        <v>0</v>
      </c>
      <c r="C10" s="550">
        <v>0</v>
      </c>
      <c r="D10" s="550">
        <v>0</v>
      </c>
      <c r="E10" s="550">
        <v>0</v>
      </c>
      <c r="F10" s="550">
        <v>0</v>
      </c>
      <c r="G10" s="453">
        <v>1</v>
      </c>
      <c r="H10" s="453">
        <v>1</v>
      </c>
      <c r="I10" s="453">
        <v>2</v>
      </c>
      <c r="J10" s="453">
        <v>15</v>
      </c>
      <c r="K10" s="453">
        <v>18</v>
      </c>
      <c r="L10" s="453">
        <v>16</v>
      </c>
      <c r="M10" s="453">
        <v>25</v>
      </c>
      <c r="N10" s="453">
        <v>1</v>
      </c>
      <c r="O10" s="453">
        <v>0</v>
      </c>
      <c r="P10" s="453">
        <f t="shared" si="0"/>
        <v>33</v>
      </c>
      <c r="Q10" s="453">
        <f t="shared" si="1"/>
        <v>46</v>
      </c>
      <c r="R10" s="453">
        <f t="shared" si="2"/>
        <v>79</v>
      </c>
      <c r="S10" s="505" t="s">
        <v>317</v>
      </c>
    </row>
    <row r="11" spans="1:19" ht="30.75" customHeight="1">
      <c r="A11" s="549" t="s">
        <v>318</v>
      </c>
      <c r="B11" s="550">
        <v>0</v>
      </c>
      <c r="C11" s="550">
        <v>0</v>
      </c>
      <c r="D11" s="453">
        <v>1</v>
      </c>
      <c r="E11" s="453">
        <v>0</v>
      </c>
      <c r="F11" s="453">
        <v>1</v>
      </c>
      <c r="G11" s="453">
        <v>3</v>
      </c>
      <c r="H11" s="453">
        <v>5</v>
      </c>
      <c r="I11" s="453">
        <v>2</v>
      </c>
      <c r="J11" s="453">
        <v>0</v>
      </c>
      <c r="K11" s="453">
        <v>1</v>
      </c>
      <c r="L11" s="453">
        <v>2</v>
      </c>
      <c r="M11" s="453">
        <v>2</v>
      </c>
      <c r="N11" s="453">
        <v>0</v>
      </c>
      <c r="O11" s="453">
        <v>0</v>
      </c>
      <c r="P11" s="453">
        <f t="shared" si="0"/>
        <v>9</v>
      </c>
      <c r="Q11" s="453">
        <f t="shared" si="1"/>
        <v>8</v>
      </c>
      <c r="R11" s="453">
        <f t="shared" si="2"/>
        <v>17</v>
      </c>
      <c r="S11" s="557" t="s">
        <v>319</v>
      </c>
    </row>
    <row r="12" spans="1:19" ht="28.5" customHeight="1">
      <c r="A12" s="549" t="s">
        <v>320</v>
      </c>
      <c r="B12" s="550">
        <v>0</v>
      </c>
      <c r="C12" s="550">
        <v>4</v>
      </c>
      <c r="D12" s="453">
        <v>6</v>
      </c>
      <c r="E12" s="453">
        <v>12</v>
      </c>
      <c r="F12" s="453">
        <v>3</v>
      </c>
      <c r="G12" s="453">
        <v>7</v>
      </c>
      <c r="H12" s="453">
        <v>1</v>
      </c>
      <c r="I12" s="453">
        <v>1</v>
      </c>
      <c r="J12" s="453">
        <v>0</v>
      </c>
      <c r="K12" s="453">
        <v>1</v>
      </c>
      <c r="L12" s="453">
        <v>4</v>
      </c>
      <c r="M12" s="453">
        <v>1</v>
      </c>
      <c r="N12" s="453">
        <v>0</v>
      </c>
      <c r="O12" s="453">
        <v>0</v>
      </c>
      <c r="P12" s="453">
        <f t="shared" si="0"/>
        <v>14</v>
      </c>
      <c r="Q12" s="453">
        <f t="shared" si="1"/>
        <v>26</v>
      </c>
      <c r="R12" s="453">
        <f t="shared" si="2"/>
        <v>40</v>
      </c>
      <c r="S12" s="557" t="s">
        <v>321</v>
      </c>
    </row>
    <row r="13" spans="1:19" ht="30.75" customHeight="1">
      <c r="A13" s="549" t="s">
        <v>322</v>
      </c>
      <c r="B13" s="550">
        <v>2</v>
      </c>
      <c r="C13" s="550">
        <v>0</v>
      </c>
      <c r="D13" s="453">
        <v>7</v>
      </c>
      <c r="E13" s="453">
        <v>0</v>
      </c>
      <c r="F13" s="453">
        <v>7</v>
      </c>
      <c r="G13" s="453">
        <v>5</v>
      </c>
      <c r="H13" s="453">
        <v>9</v>
      </c>
      <c r="I13" s="453">
        <v>0</v>
      </c>
      <c r="J13" s="453">
        <v>1</v>
      </c>
      <c r="K13" s="453">
        <v>0</v>
      </c>
      <c r="L13" s="453">
        <v>3</v>
      </c>
      <c r="M13" s="453">
        <v>1</v>
      </c>
      <c r="N13" s="453">
        <v>0</v>
      </c>
      <c r="O13" s="453">
        <v>0</v>
      </c>
      <c r="P13" s="453">
        <f t="shared" si="0"/>
        <v>29</v>
      </c>
      <c r="Q13" s="453">
        <f t="shared" si="1"/>
        <v>6</v>
      </c>
      <c r="R13" s="453">
        <f t="shared" si="2"/>
        <v>35</v>
      </c>
      <c r="S13" s="557" t="s">
        <v>323</v>
      </c>
    </row>
    <row r="14" spans="1:19" ht="30.75" customHeight="1">
      <c r="A14" s="549" t="s">
        <v>324</v>
      </c>
      <c r="B14" s="551">
        <v>0</v>
      </c>
      <c r="C14" s="551">
        <v>0</v>
      </c>
      <c r="D14" s="415">
        <v>3</v>
      </c>
      <c r="E14" s="415">
        <v>1</v>
      </c>
      <c r="F14" s="415">
        <v>5</v>
      </c>
      <c r="G14" s="415">
        <v>2</v>
      </c>
      <c r="H14" s="415">
        <v>6</v>
      </c>
      <c r="I14" s="415">
        <v>13</v>
      </c>
      <c r="J14" s="415">
        <v>3</v>
      </c>
      <c r="K14" s="415">
        <v>6</v>
      </c>
      <c r="L14" s="415">
        <v>10</v>
      </c>
      <c r="M14" s="415">
        <v>3</v>
      </c>
      <c r="N14" s="415">
        <v>0</v>
      </c>
      <c r="O14" s="415">
        <v>0</v>
      </c>
      <c r="P14" s="453">
        <f t="shared" si="0"/>
        <v>27</v>
      </c>
      <c r="Q14" s="453">
        <f t="shared" si="1"/>
        <v>25</v>
      </c>
      <c r="R14" s="453">
        <f t="shared" si="2"/>
        <v>52</v>
      </c>
      <c r="S14" s="505" t="s">
        <v>325</v>
      </c>
    </row>
    <row r="15" spans="1:19" ht="27" customHeight="1">
      <c r="A15" s="549" t="s">
        <v>326</v>
      </c>
      <c r="B15" s="550">
        <v>13</v>
      </c>
      <c r="C15" s="550">
        <v>33</v>
      </c>
      <c r="D15" s="453">
        <v>24</v>
      </c>
      <c r="E15" s="453">
        <v>25</v>
      </c>
      <c r="F15" s="453">
        <v>5</v>
      </c>
      <c r="G15" s="453">
        <v>7</v>
      </c>
      <c r="H15" s="453">
        <v>0</v>
      </c>
      <c r="I15" s="453">
        <v>0</v>
      </c>
      <c r="J15" s="453">
        <v>0</v>
      </c>
      <c r="K15" s="453">
        <v>0</v>
      </c>
      <c r="L15" s="453">
        <v>1</v>
      </c>
      <c r="M15" s="453">
        <v>3</v>
      </c>
      <c r="N15" s="453">
        <v>0</v>
      </c>
      <c r="O15" s="453">
        <v>0</v>
      </c>
      <c r="P15" s="453">
        <f t="shared" si="0"/>
        <v>43</v>
      </c>
      <c r="Q15" s="453">
        <f t="shared" si="1"/>
        <v>68</v>
      </c>
      <c r="R15" s="453">
        <f t="shared" si="2"/>
        <v>111</v>
      </c>
      <c r="S15" s="557" t="s">
        <v>327</v>
      </c>
    </row>
    <row r="16" spans="1:19" ht="24.75" customHeight="1">
      <c r="A16" s="549" t="s">
        <v>613</v>
      </c>
      <c r="B16" s="550">
        <v>3</v>
      </c>
      <c r="C16" s="550">
        <v>0</v>
      </c>
      <c r="D16" s="453">
        <v>19</v>
      </c>
      <c r="E16" s="453">
        <v>0</v>
      </c>
      <c r="F16" s="453">
        <v>7</v>
      </c>
      <c r="G16" s="453">
        <v>0</v>
      </c>
      <c r="H16" s="453">
        <v>2</v>
      </c>
      <c r="I16" s="453">
        <v>0</v>
      </c>
      <c r="J16" s="453">
        <v>2</v>
      </c>
      <c r="K16" s="453">
        <v>1</v>
      </c>
      <c r="L16" s="453">
        <v>0</v>
      </c>
      <c r="M16" s="453">
        <v>0</v>
      </c>
      <c r="N16" s="453">
        <v>0</v>
      </c>
      <c r="O16" s="453">
        <v>0</v>
      </c>
      <c r="P16" s="453">
        <f t="shared" si="0"/>
        <v>33</v>
      </c>
      <c r="Q16" s="453">
        <f t="shared" si="1"/>
        <v>1</v>
      </c>
      <c r="R16" s="453">
        <f t="shared" si="2"/>
        <v>34</v>
      </c>
      <c r="S16" s="557" t="s">
        <v>767</v>
      </c>
    </row>
    <row r="17" spans="1:19" ht="21.75" customHeight="1">
      <c r="A17" s="549" t="s">
        <v>614</v>
      </c>
      <c r="B17" s="550">
        <v>0</v>
      </c>
      <c r="C17" s="550">
        <v>1</v>
      </c>
      <c r="D17" s="453">
        <v>4</v>
      </c>
      <c r="E17" s="453">
        <v>1</v>
      </c>
      <c r="F17" s="453">
        <v>4</v>
      </c>
      <c r="G17" s="453">
        <v>2</v>
      </c>
      <c r="H17" s="453">
        <v>2</v>
      </c>
      <c r="I17" s="453">
        <v>6</v>
      </c>
      <c r="J17" s="453">
        <v>2</v>
      </c>
      <c r="K17" s="453">
        <v>2</v>
      </c>
      <c r="L17" s="453">
        <v>3</v>
      </c>
      <c r="M17" s="453">
        <v>2</v>
      </c>
      <c r="N17" s="453">
        <v>0</v>
      </c>
      <c r="O17" s="453">
        <v>0</v>
      </c>
      <c r="P17" s="453">
        <f>N17+L17+J17+H17+F17+D17+B17</f>
        <v>15</v>
      </c>
      <c r="Q17" s="453">
        <f t="shared" si="1"/>
        <v>14</v>
      </c>
      <c r="R17" s="453">
        <f t="shared" si="2"/>
        <v>29</v>
      </c>
      <c r="S17" s="557" t="s">
        <v>726</v>
      </c>
    </row>
    <row r="18" spans="1:19" ht="23.25" customHeight="1" thickBot="1">
      <c r="A18" s="549" t="s">
        <v>615</v>
      </c>
      <c r="B18" s="552">
        <v>2</v>
      </c>
      <c r="C18" s="552">
        <v>8</v>
      </c>
      <c r="D18" s="553">
        <v>15</v>
      </c>
      <c r="E18" s="553">
        <v>29</v>
      </c>
      <c r="F18" s="553">
        <v>16</v>
      </c>
      <c r="G18" s="553">
        <v>17</v>
      </c>
      <c r="H18" s="553">
        <v>5</v>
      </c>
      <c r="I18" s="553">
        <v>8</v>
      </c>
      <c r="J18" s="553">
        <v>2</v>
      </c>
      <c r="K18" s="553">
        <v>2</v>
      </c>
      <c r="L18" s="553">
        <v>3</v>
      </c>
      <c r="M18" s="553">
        <v>0</v>
      </c>
      <c r="N18" s="553">
        <v>0</v>
      </c>
      <c r="O18" s="553">
        <v>0</v>
      </c>
      <c r="P18" s="453">
        <f t="shared" si="0"/>
        <v>43</v>
      </c>
      <c r="Q18" s="453">
        <f t="shared" si="1"/>
        <v>64</v>
      </c>
      <c r="R18" s="453">
        <f t="shared" si="2"/>
        <v>107</v>
      </c>
      <c r="S18" s="692" t="s">
        <v>804</v>
      </c>
    </row>
    <row r="19" spans="1:19" ht="21" customHeight="1" thickTop="1" thickBot="1">
      <c r="A19" s="554" t="s">
        <v>4</v>
      </c>
      <c r="B19" s="555">
        <f>SUM(B8:B18)</f>
        <v>21</v>
      </c>
      <c r="C19" s="555">
        <f t="shared" ref="C19:Q19" si="3">SUM(C8:C18)</f>
        <v>47</v>
      </c>
      <c r="D19" s="555">
        <f t="shared" si="3"/>
        <v>79</v>
      </c>
      <c r="E19" s="555">
        <f t="shared" si="3"/>
        <v>68</v>
      </c>
      <c r="F19" s="555">
        <f t="shared" si="3"/>
        <v>48</v>
      </c>
      <c r="G19" s="555">
        <f t="shared" si="3"/>
        <v>45</v>
      </c>
      <c r="H19" s="555">
        <f t="shared" si="3"/>
        <v>34</v>
      </c>
      <c r="I19" s="555">
        <f t="shared" si="3"/>
        <v>33</v>
      </c>
      <c r="J19" s="555">
        <f t="shared" si="3"/>
        <v>29</v>
      </c>
      <c r="K19" s="555">
        <f t="shared" si="3"/>
        <v>34</v>
      </c>
      <c r="L19" s="555">
        <f t="shared" si="3"/>
        <v>82</v>
      </c>
      <c r="M19" s="555">
        <f t="shared" si="3"/>
        <v>83</v>
      </c>
      <c r="N19" s="555">
        <f t="shared" si="3"/>
        <v>3</v>
      </c>
      <c r="O19" s="555">
        <f t="shared" si="3"/>
        <v>5</v>
      </c>
      <c r="P19" s="555">
        <f t="shared" si="3"/>
        <v>296</v>
      </c>
      <c r="Q19" s="555">
        <f t="shared" si="3"/>
        <v>315</v>
      </c>
      <c r="R19" s="555">
        <f t="shared" si="2"/>
        <v>611</v>
      </c>
      <c r="S19" s="398" t="s">
        <v>8</v>
      </c>
    </row>
    <row r="20" spans="1:19" ht="13.5" thickTop="1"/>
  </sheetData>
  <mergeCells count="21">
    <mergeCell ref="P5:R5"/>
    <mergeCell ref="A1:S1"/>
    <mergeCell ref="A2:S2"/>
    <mergeCell ref="A3:R3"/>
    <mergeCell ref="A4:A7"/>
    <mergeCell ref="D4:E4"/>
    <mergeCell ref="F4:G4"/>
    <mergeCell ref="H4:I4"/>
    <mergeCell ref="J4:K4"/>
    <mergeCell ref="L4:M4"/>
    <mergeCell ref="N4:O4"/>
    <mergeCell ref="P4:R4"/>
    <mergeCell ref="S4:S7"/>
    <mergeCell ref="D5:E5"/>
    <mergeCell ref="F5:G5"/>
    <mergeCell ref="H5:I5"/>
    <mergeCell ref="J5:K5"/>
    <mergeCell ref="L5:M5"/>
    <mergeCell ref="N5:O5"/>
    <mergeCell ref="B4:C4"/>
    <mergeCell ref="B5:C5"/>
  </mergeCells>
  <printOptions horizontalCentered="1"/>
  <pageMargins left="1" right="1" top="1.5" bottom="1" header="1.5" footer="1"/>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37"/>
  <sheetViews>
    <sheetView rightToLeft="1" view="pageBreakPreview" zoomScale="85" zoomScaleNormal="75" zoomScaleSheetLayoutView="85" workbookViewId="0">
      <selection activeCell="H16" sqref="G16:H16"/>
    </sheetView>
  </sheetViews>
  <sheetFormatPr defaultRowHeight="12.75"/>
  <cols>
    <col min="1" max="1" width="16.5703125" style="1" customWidth="1"/>
    <col min="2" max="2" width="11" style="1" customWidth="1"/>
    <col min="3" max="3" width="13.5703125" style="1" customWidth="1"/>
    <col min="4" max="4" width="12.140625" style="1" customWidth="1"/>
    <col min="5" max="5" width="9.140625" style="1" customWidth="1"/>
    <col min="6" max="6" width="17.7109375" style="1" customWidth="1"/>
    <col min="7" max="7" width="19.28515625" style="1" customWidth="1"/>
    <col min="8" max="8" width="14.85546875" style="1" customWidth="1"/>
    <col min="9" max="9" width="15.140625" style="1" customWidth="1"/>
    <col min="10" max="10" width="23.85546875" style="1" customWidth="1"/>
    <col min="11" max="16384" width="9.140625" style="1"/>
  </cols>
  <sheetData>
    <row r="1" spans="1:10" s="86" customFormat="1" ht="24" customHeight="1">
      <c r="A1" s="1115" t="s">
        <v>962</v>
      </c>
      <c r="B1" s="1115"/>
      <c r="C1" s="1115"/>
      <c r="D1" s="1115"/>
      <c r="E1" s="1115"/>
      <c r="F1" s="1115"/>
      <c r="G1" s="1115"/>
      <c r="H1" s="1115"/>
      <c r="I1" s="1115"/>
      <c r="J1" s="1115"/>
    </row>
    <row r="2" spans="1:10" s="86" customFormat="1" ht="12" customHeight="1">
      <c r="A2" s="1116" t="s">
        <v>196</v>
      </c>
      <c r="B2" s="1116"/>
      <c r="C2" s="1116"/>
      <c r="D2" s="1116"/>
      <c r="E2" s="1116"/>
      <c r="F2" s="1116"/>
      <c r="G2" s="1116"/>
      <c r="H2" s="1116"/>
      <c r="I2" s="1116"/>
      <c r="J2" s="1116"/>
    </row>
    <row r="3" spans="1:10" s="86" customFormat="1" ht="21.75" customHeight="1" thickBot="1">
      <c r="A3" s="1117" t="s">
        <v>197</v>
      </c>
      <c r="B3" s="1117"/>
      <c r="C3" s="1117"/>
      <c r="D3" s="1117"/>
      <c r="E3" s="1117"/>
      <c r="F3" s="1117"/>
      <c r="G3" s="1117"/>
      <c r="H3" s="1117"/>
      <c r="I3" s="1117"/>
      <c r="J3" s="514" t="s">
        <v>198</v>
      </c>
    </row>
    <row r="4" spans="1:10" s="88" customFormat="1" ht="15" customHeight="1" thickTop="1">
      <c r="A4" s="1118" t="s">
        <v>3</v>
      </c>
      <c r="B4" s="1118" t="s">
        <v>603</v>
      </c>
      <c r="C4" s="1118"/>
      <c r="D4" s="1118"/>
      <c r="E4" s="1118"/>
      <c r="F4" s="1118" t="s">
        <v>639</v>
      </c>
      <c r="G4" s="1121" t="s">
        <v>199</v>
      </c>
      <c r="H4" s="1121" t="s">
        <v>921</v>
      </c>
      <c r="I4" s="1118" t="s">
        <v>345</v>
      </c>
      <c r="J4" s="1121" t="s">
        <v>5</v>
      </c>
    </row>
    <row r="5" spans="1:10" s="88" customFormat="1" ht="30.75" customHeight="1">
      <c r="A5" s="1119"/>
      <c r="B5" s="1110" t="s">
        <v>201</v>
      </c>
      <c r="C5" s="1110"/>
      <c r="D5" s="1110"/>
      <c r="E5" s="1110"/>
      <c r="F5" s="1119"/>
      <c r="G5" s="1110"/>
      <c r="H5" s="1110"/>
      <c r="I5" s="1119"/>
      <c r="J5" s="1110"/>
    </row>
    <row r="6" spans="1:10" s="88" customFormat="1" ht="15.75" customHeight="1">
      <c r="A6" s="1119"/>
      <c r="B6" s="674" t="s">
        <v>202</v>
      </c>
      <c r="C6" s="674" t="s">
        <v>203</v>
      </c>
      <c r="D6" s="674" t="s">
        <v>204</v>
      </c>
      <c r="E6" s="674" t="s">
        <v>4</v>
      </c>
      <c r="F6" s="1119"/>
      <c r="G6" s="1110"/>
      <c r="H6" s="1110"/>
      <c r="I6" s="1119"/>
      <c r="J6" s="1110"/>
    </row>
    <row r="7" spans="1:10" s="88" customFormat="1" ht="52.5" customHeight="1" thickBot="1">
      <c r="A7" s="1120"/>
      <c r="B7" s="720" t="s">
        <v>205</v>
      </c>
      <c r="C7" s="720" t="s">
        <v>206</v>
      </c>
      <c r="D7" s="720" t="s">
        <v>207</v>
      </c>
      <c r="E7" s="720" t="s">
        <v>8</v>
      </c>
      <c r="F7" s="720" t="s">
        <v>208</v>
      </c>
      <c r="G7" s="720" t="s">
        <v>209</v>
      </c>
      <c r="H7" s="720" t="s">
        <v>210</v>
      </c>
      <c r="I7" s="720" t="s">
        <v>8</v>
      </c>
      <c r="J7" s="1122"/>
    </row>
    <row r="8" spans="1:10" s="92" customFormat="1" ht="20.100000000000001" customHeight="1" thickTop="1">
      <c r="A8" s="3" t="s">
        <v>12</v>
      </c>
      <c r="B8" s="90">
        <v>0</v>
      </c>
      <c r="C8" s="90">
        <v>1</v>
      </c>
      <c r="D8" s="90">
        <v>1</v>
      </c>
      <c r="E8" s="90">
        <f>D8+C8+B8</f>
        <v>2</v>
      </c>
      <c r="F8" s="90">
        <v>0</v>
      </c>
      <c r="G8" s="90">
        <v>0</v>
      </c>
      <c r="H8" s="90">
        <v>2</v>
      </c>
      <c r="I8" s="90">
        <f>H8+G8+F8+E8</f>
        <v>4</v>
      </c>
      <c r="J8" s="829" t="s">
        <v>13</v>
      </c>
    </row>
    <row r="9" spans="1:10" s="92" customFormat="1" ht="20.100000000000001" customHeight="1">
      <c r="A9" s="344" t="s">
        <v>14</v>
      </c>
      <c r="B9" s="93">
        <v>0</v>
      </c>
      <c r="C9" s="93">
        <v>1</v>
      </c>
      <c r="D9" s="93">
        <v>0</v>
      </c>
      <c r="E9" s="93">
        <f t="shared" ref="E9:E22" si="0">D9+C9+B9</f>
        <v>1</v>
      </c>
      <c r="F9" s="93">
        <v>1</v>
      </c>
      <c r="G9" s="93">
        <v>0</v>
      </c>
      <c r="H9" s="93">
        <v>5</v>
      </c>
      <c r="I9" s="93">
        <f t="shared" ref="I9:I22" si="1">H9+G9+F9+E9</f>
        <v>7</v>
      </c>
      <c r="J9" s="830" t="s">
        <v>15</v>
      </c>
    </row>
    <row r="10" spans="1:10" s="92" customFormat="1" ht="20.100000000000001" customHeight="1">
      <c r="A10" s="344" t="s">
        <v>16</v>
      </c>
      <c r="B10" s="93">
        <v>0</v>
      </c>
      <c r="C10" s="93">
        <v>1</v>
      </c>
      <c r="D10" s="93">
        <v>0</v>
      </c>
      <c r="E10" s="93">
        <f t="shared" si="0"/>
        <v>1</v>
      </c>
      <c r="F10" s="93">
        <v>0</v>
      </c>
      <c r="G10" s="93">
        <v>0</v>
      </c>
      <c r="H10" s="93">
        <v>2</v>
      </c>
      <c r="I10" s="93">
        <f t="shared" si="1"/>
        <v>3</v>
      </c>
      <c r="J10" s="830" t="s">
        <v>178</v>
      </c>
    </row>
    <row r="11" spans="1:10" s="92" customFormat="1" ht="20.100000000000001" customHeight="1">
      <c r="A11" s="344" t="s">
        <v>18</v>
      </c>
      <c r="B11" s="93">
        <v>0</v>
      </c>
      <c r="C11" s="93">
        <v>0</v>
      </c>
      <c r="D11" s="93">
        <v>0</v>
      </c>
      <c r="E11" s="93">
        <f t="shared" si="0"/>
        <v>0</v>
      </c>
      <c r="F11" s="93">
        <v>0</v>
      </c>
      <c r="G11" s="93">
        <v>0</v>
      </c>
      <c r="H11" s="93">
        <v>5</v>
      </c>
      <c r="I11" s="93">
        <f t="shared" si="1"/>
        <v>5</v>
      </c>
      <c r="J11" s="830" t="s">
        <v>19</v>
      </c>
    </row>
    <row r="12" spans="1:10" s="92" customFormat="1" ht="20.100000000000001" customHeight="1">
      <c r="A12" s="344" t="s">
        <v>20</v>
      </c>
      <c r="B12" s="93">
        <v>1</v>
      </c>
      <c r="C12" s="93">
        <v>2</v>
      </c>
      <c r="D12" s="93">
        <v>2</v>
      </c>
      <c r="E12" s="93">
        <f t="shared" si="0"/>
        <v>5</v>
      </c>
      <c r="F12" s="93">
        <v>6</v>
      </c>
      <c r="G12" s="93">
        <v>1</v>
      </c>
      <c r="H12" s="93">
        <v>38</v>
      </c>
      <c r="I12" s="93">
        <f t="shared" si="1"/>
        <v>50</v>
      </c>
      <c r="J12" s="830" t="s">
        <v>21</v>
      </c>
    </row>
    <row r="13" spans="1:10" s="92" customFormat="1" ht="20.100000000000001" customHeight="1">
      <c r="A13" s="344" t="s">
        <v>22</v>
      </c>
      <c r="B13" s="93">
        <v>0</v>
      </c>
      <c r="C13" s="93">
        <v>1</v>
      </c>
      <c r="D13" s="93">
        <v>1</v>
      </c>
      <c r="E13" s="93">
        <f t="shared" si="0"/>
        <v>2</v>
      </c>
      <c r="F13" s="93">
        <v>1</v>
      </c>
      <c r="G13" s="93">
        <v>0</v>
      </c>
      <c r="H13" s="93">
        <v>6</v>
      </c>
      <c r="I13" s="93">
        <f t="shared" si="1"/>
        <v>9</v>
      </c>
      <c r="J13" s="830" t="s">
        <v>23</v>
      </c>
    </row>
    <row r="14" spans="1:10" s="92" customFormat="1" ht="20.100000000000001" customHeight="1">
      <c r="A14" s="344" t="s">
        <v>24</v>
      </c>
      <c r="B14" s="93">
        <v>1</v>
      </c>
      <c r="C14" s="93">
        <v>1</v>
      </c>
      <c r="D14" s="93">
        <v>0</v>
      </c>
      <c r="E14" s="93">
        <f t="shared" si="0"/>
        <v>2</v>
      </c>
      <c r="F14" s="93">
        <v>1</v>
      </c>
      <c r="G14" s="93">
        <v>1</v>
      </c>
      <c r="H14" s="93">
        <v>5</v>
      </c>
      <c r="I14" s="93">
        <f t="shared" si="1"/>
        <v>9</v>
      </c>
      <c r="J14" s="830" t="s">
        <v>25</v>
      </c>
    </row>
    <row r="15" spans="1:10" s="92" customFormat="1" ht="20.100000000000001" customHeight="1">
      <c r="A15" s="344" t="s">
        <v>26</v>
      </c>
      <c r="B15" s="93">
        <v>0</v>
      </c>
      <c r="C15" s="93">
        <v>1</v>
      </c>
      <c r="D15" s="93">
        <v>0</v>
      </c>
      <c r="E15" s="93">
        <f t="shared" si="0"/>
        <v>1</v>
      </c>
      <c r="F15" s="93">
        <v>1</v>
      </c>
      <c r="G15" s="93">
        <v>0</v>
      </c>
      <c r="H15" s="93">
        <v>1</v>
      </c>
      <c r="I15" s="93">
        <f t="shared" si="1"/>
        <v>3</v>
      </c>
      <c r="J15" s="830" t="s">
        <v>27</v>
      </c>
    </row>
    <row r="16" spans="1:10" s="92" customFormat="1" ht="20.100000000000001" customHeight="1">
      <c r="A16" s="344" t="s">
        <v>28</v>
      </c>
      <c r="B16" s="93">
        <v>2</v>
      </c>
      <c r="C16" s="93">
        <v>1</v>
      </c>
      <c r="D16" s="93">
        <v>0</v>
      </c>
      <c r="E16" s="93">
        <f t="shared" si="0"/>
        <v>3</v>
      </c>
      <c r="F16" s="93">
        <v>0</v>
      </c>
      <c r="G16" s="93">
        <v>0</v>
      </c>
      <c r="H16" s="93">
        <v>2</v>
      </c>
      <c r="I16" s="93">
        <f t="shared" si="1"/>
        <v>5</v>
      </c>
      <c r="J16" s="830" t="s">
        <v>29</v>
      </c>
    </row>
    <row r="17" spans="1:10" s="92" customFormat="1" ht="20.100000000000001" customHeight="1">
      <c r="A17" s="344" t="s">
        <v>30</v>
      </c>
      <c r="B17" s="93">
        <v>0</v>
      </c>
      <c r="C17" s="93">
        <v>1</v>
      </c>
      <c r="D17" s="93">
        <v>0</v>
      </c>
      <c r="E17" s="93">
        <f t="shared" si="0"/>
        <v>1</v>
      </c>
      <c r="F17" s="93">
        <v>1</v>
      </c>
      <c r="G17" s="93">
        <v>0</v>
      </c>
      <c r="H17" s="93">
        <v>3</v>
      </c>
      <c r="I17" s="93">
        <f t="shared" si="1"/>
        <v>5</v>
      </c>
      <c r="J17" s="830" t="s">
        <v>31</v>
      </c>
    </row>
    <row r="18" spans="1:10" s="92" customFormat="1" ht="20.100000000000001" customHeight="1">
      <c r="A18" s="344" t="s">
        <v>32</v>
      </c>
      <c r="B18" s="93">
        <v>1</v>
      </c>
      <c r="C18" s="93">
        <v>1</v>
      </c>
      <c r="D18" s="93">
        <v>1</v>
      </c>
      <c r="E18" s="93">
        <f t="shared" si="0"/>
        <v>3</v>
      </c>
      <c r="F18" s="93">
        <v>1</v>
      </c>
      <c r="G18" s="93">
        <v>0</v>
      </c>
      <c r="H18" s="93">
        <v>1</v>
      </c>
      <c r="I18" s="93">
        <f t="shared" si="1"/>
        <v>5</v>
      </c>
      <c r="J18" s="831" t="s">
        <v>179</v>
      </c>
    </row>
    <row r="19" spans="1:10" s="92" customFormat="1" ht="20.100000000000001" customHeight="1">
      <c r="A19" s="344" t="s">
        <v>34</v>
      </c>
      <c r="B19" s="93">
        <v>0</v>
      </c>
      <c r="C19" s="93">
        <v>1</v>
      </c>
      <c r="D19" s="93">
        <v>0</v>
      </c>
      <c r="E19" s="93">
        <f t="shared" si="0"/>
        <v>1</v>
      </c>
      <c r="F19" s="93">
        <v>0</v>
      </c>
      <c r="G19" s="93">
        <v>0</v>
      </c>
      <c r="H19" s="93">
        <v>2</v>
      </c>
      <c r="I19" s="93">
        <f t="shared" si="1"/>
        <v>3</v>
      </c>
      <c r="J19" s="830" t="s">
        <v>35</v>
      </c>
    </row>
    <row r="20" spans="1:10" s="92" customFormat="1" ht="20.100000000000001" customHeight="1">
      <c r="A20" s="344" t="s">
        <v>36</v>
      </c>
      <c r="B20" s="93">
        <v>1</v>
      </c>
      <c r="C20" s="93">
        <v>1</v>
      </c>
      <c r="D20" s="93">
        <v>1</v>
      </c>
      <c r="E20" s="93">
        <f t="shared" si="0"/>
        <v>3</v>
      </c>
      <c r="F20" s="93">
        <v>1</v>
      </c>
      <c r="G20" s="93">
        <v>0</v>
      </c>
      <c r="H20" s="93">
        <v>4</v>
      </c>
      <c r="I20" s="93">
        <f t="shared" si="1"/>
        <v>8</v>
      </c>
      <c r="J20" s="830" t="s">
        <v>37</v>
      </c>
    </row>
    <row r="21" spans="1:10" s="92" customFormat="1" ht="20.100000000000001" customHeight="1">
      <c r="A21" s="344" t="s">
        <v>38</v>
      </c>
      <c r="B21" s="93">
        <v>0</v>
      </c>
      <c r="C21" s="93">
        <v>0</v>
      </c>
      <c r="D21" s="93">
        <v>0</v>
      </c>
      <c r="E21" s="93">
        <f t="shared" si="0"/>
        <v>0</v>
      </c>
      <c r="F21" s="93">
        <v>1</v>
      </c>
      <c r="G21" s="93">
        <v>0</v>
      </c>
      <c r="H21" s="93">
        <v>4</v>
      </c>
      <c r="I21" s="93">
        <f t="shared" si="1"/>
        <v>5</v>
      </c>
      <c r="J21" s="830" t="s">
        <v>39</v>
      </c>
    </row>
    <row r="22" spans="1:10" s="92" customFormat="1" ht="20.100000000000001" customHeight="1" thickBot="1">
      <c r="A22" s="165" t="s">
        <v>40</v>
      </c>
      <c r="B22" s="93">
        <v>0</v>
      </c>
      <c r="C22" s="96">
        <v>1</v>
      </c>
      <c r="D22" s="96">
        <v>0</v>
      </c>
      <c r="E22" s="96">
        <f t="shared" si="0"/>
        <v>1</v>
      </c>
      <c r="F22" s="96">
        <v>1</v>
      </c>
      <c r="G22" s="96">
        <v>0</v>
      </c>
      <c r="H22" s="96">
        <v>1</v>
      </c>
      <c r="I22" s="96">
        <f t="shared" si="1"/>
        <v>3</v>
      </c>
      <c r="J22" s="832" t="s">
        <v>41</v>
      </c>
    </row>
    <row r="23" spans="1:10" s="92" customFormat="1" ht="24" customHeight="1" thickTop="1" thickBot="1">
      <c r="A23" s="68" t="s">
        <v>4</v>
      </c>
      <c r="B23" s="99">
        <f>SUM(B8:B22)</f>
        <v>6</v>
      </c>
      <c r="C23" s="99">
        <f t="shared" ref="C23:E23" si="2">SUM(C8:C22)</f>
        <v>14</v>
      </c>
      <c r="D23" s="99">
        <f t="shared" si="2"/>
        <v>6</v>
      </c>
      <c r="E23" s="99">
        <f t="shared" si="2"/>
        <v>26</v>
      </c>
      <c r="F23" s="99">
        <f>SUM(F8:F22)</f>
        <v>15</v>
      </c>
      <c r="G23" s="99">
        <f t="shared" ref="G23" si="3">SUM(G8:G22)</f>
        <v>2</v>
      </c>
      <c r="H23" s="99">
        <f t="shared" ref="H23" si="4">SUM(H8:H22)</f>
        <v>81</v>
      </c>
      <c r="I23" s="99">
        <f t="shared" ref="I23" si="5">SUM(I8:I22)</f>
        <v>124</v>
      </c>
      <c r="J23" s="12" t="s">
        <v>8</v>
      </c>
    </row>
    <row r="24" spans="1:10" ht="20.100000000000001" customHeight="1" thickTop="1">
      <c r="A24" s="1111" t="s">
        <v>212</v>
      </c>
      <c r="B24" s="1111"/>
      <c r="C24" s="1111"/>
      <c r="D24" s="1111"/>
      <c r="E24" s="1111"/>
      <c r="F24" s="833"/>
      <c r="G24" s="1113" t="s">
        <v>213</v>
      </c>
      <c r="H24" s="1113"/>
      <c r="I24" s="1113"/>
      <c r="J24" s="1113"/>
    </row>
    <row r="25" spans="1:10" ht="13.5" customHeight="1">
      <c r="A25" s="1112"/>
      <c r="B25" s="1112"/>
      <c r="C25" s="1112"/>
      <c r="D25" s="1112"/>
      <c r="E25" s="1112"/>
      <c r="F25" s="82"/>
      <c r="G25" s="1114"/>
      <c r="H25" s="1114"/>
      <c r="I25" s="1114"/>
      <c r="J25" s="1114"/>
    </row>
    <row r="26" spans="1:10">
      <c r="A26" s="82"/>
      <c r="B26" s="82"/>
      <c r="C26" s="82"/>
      <c r="D26" s="82"/>
      <c r="E26" s="82"/>
      <c r="F26" s="82"/>
      <c r="G26" s="82"/>
      <c r="H26" s="82"/>
      <c r="I26" s="82"/>
      <c r="J26" s="82"/>
    </row>
    <row r="27" spans="1:10">
      <c r="A27" s="82"/>
      <c r="B27" s="82"/>
      <c r="C27" s="82"/>
      <c r="D27" s="82"/>
      <c r="E27" s="82"/>
      <c r="F27" s="82"/>
      <c r="G27" s="82"/>
      <c r="H27" s="82"/>
      <c r="I27" s="83"/>
      <c r="J27" s="82"/>
    </row>
    <row r="28" spans="1:10">
      <c r="I28" s="14"/>
    </row>
    <row r="29" spans="1:10">
      <c r="H29" s="14"/>
      <c r="I29" s="14"/>
    </row>
    <row r="30" spans="1:10">
      <c r="I30" s="14"/>
    </row>
    <row r="31" spans="1:10">
      <c r="I31" s="14"/>
    </row>
    <row r="32" spans="1:10">
      <c r="I32" s="14"/>
    </row>
    <row r="37" spans="2:2">
      <c r="B37" s="1" t="s">
        <v>195</v>
      </c>
    </row>
  </sheetData>
  <mergeCells count="13">
    <mergeCell ref="B5:E5"/>
    <mergeCell ref="A24:E25"/>
    <mergeCell ref="G24:J25"/>
    <mergeCell ref="A1:J1"/>
    <mergeCell ref="A2:J2"/>
    <mergeCell ref="A3:I3"/>
    <mergeCell ref="A4:A7"/>
    <mergeCell ref="B4:E4"/>
    <mergeCell ref="F4:F6"/>
    <mergeCell ref="G4:G6"/>
    <mergeCell ref="H4:H6"/>
    <mergeCell ref="I4:I6"/>
    <mergeCell ref="J4:J7"/>
  </mergeCells>
  <printOptions horizontalCentered="1"/>
  <pageMargins left="1" right="1" top="1.5" bottom="1" header="1.5" footer="1"/>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zoomScaleNormal="80" zoomScaleSheetLayoutView="100" workbookViewId="0">
      <selection activeCell="D14" sqref="D14"/>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806</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39.75" customHeight="1">
      <c r="A14" s="1108" t="s">
        <v>768</v>
      </c>
      <c r="B14" s="1108"/>
      <c r="C14" s="1108"/>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2:C12"/>
    <mergeCell ref="A13:D13"/>
    <mergeCell ref="A14:C14"/>
    <mergeCell ref="A15:D15"/>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U19"/>
  <sheetViews>
    <sheetView rightToLeft="1" view="pageBreakPreview" zoomScale="80" zoomScaleNormal="80" zoomScaleSheetLayoutView="80" workbookViewId="0">
      <selection activeCell="J22" sqref="J22"/>
    </sheetView>
  </sheetViews>
  <sheetFormatPr defaultRowHeight="12.75"/>
  <cols>
    <col min="1" max="1" width="8.85546875" customWidth="1"/>
    <col min="2" max="2" width="9.140625" customWidth="1"/>
    <col min="3" max="3" width="11.28515625" customWidth="1"/>
    <col min="4" max="4" width="11.140625" customWidth="1"/>
    <col min="5" max="5" width="9.42578125" customWidth="1"/>
    <col min="6" max="8" width="9" customWidth="1"/>
    <col min="9" max="9" width="11.28515625" customWidth="1"/>
    <col min="10" max="10" width="9.7109375" customWidth="1"/>
    <col min="11" max="12" width="11.28515625" customWidth="1"/>
    <col min="13" max="13" width="9.42578125" customWidth="1"/>
    <col min="14" max="14" width="8" customWidth="1"/>
    <col min="15" max="15" width="12.85546875" hidden="1" customWidth="1"/>
    <col min="16" max="16" width="16.7109375" customWidth="1"/>
  </cols>
  <sheetData>
    <row r="1" spans="1:16" s="213" customFormat="1" ht="29.25" customHeight="1">
      <c r="A1" s="1355" t="s">
        <v>982</v>
      </c>
      <c r="B1" s="1355"/>
      <c r="C1" s="1355"/>
      <c r="D1" s="1355"/>
      <c r="E1" s="1355"/>
      <c r="F1" s="1355"/>
      <c r="G1" s="1355"/>
      <c r="H1" s="1355"/>
      <c r="I1" s="1355"/>
      <c r="J1" s="1355"/>
      <c r="K1" s="1355"/>
      <c r="L1" s="1355"/>
      <c r="M1" s="1355"/>
      <c r="N1" s="1355"/>
      <c r="O1" s="1355"/>
      <c r="P1" s="1355"/>
    </row>
    <row r="2" spans="1:16" s="213" customFormat="1" ht="45.75" customHeight="1">
      <c r="A2" s="1355" t="s">
        <v>432</v>
      </c>
      <c r="B2" s="1355"/>
      <c r="C2" s="1355"/>
      <c r="D2" s="1355"/>
      <c r="E2" s="1355"/>
      <c r="F2" s="1355"/>
      <c r="G2" s="1355"/>
      <c r="H2" s="1355"/>
      <c r="I2" s="1355"/>
      <c r="J2" s="1355"/>
      <c r="K2" s="1355"/>
      <c r="L2" s="1355"/>
      <c r="M2" s="1355"/>
      <c r="N2" s="1355"/>
      <c r="O2" s="1355"/>
      <c r="P2" s="1355"/>
    </row>
    <row r="3" spans="1:16" s="213" customFormat="1" ht="28.5" customHeight="1" thickBot="1">
      <c r="A3" s="1356" t="s">
        <v>769</v>
      </c>
      <c r="B3" s="1356"/>
      <c r="C3" s="558"/>
      <c r="D3" s="558"/>
      <c r="E3" s="559"/>
      <c r="F3" s="559"/>
      <c r="G3" s="559"/>
      <c r="H3" s="559"/>
      <c r="I3" s="559"/>
      <c r="J3" s="559"/>
      <c r="K3" s="559"/>
      <c r="L3" s="559"/>
      <c r="M3" s="559"/>
      <c r="N3" s="560"/>
      <c r="O3" s="561"/>
      <c r="P3" s="562" t="s">
        <v>770</v>
      </c>
    </row>
    <row r="4" spans="1:16" ht="20.100000000000001" customHeight="1" thickTop="1">
      <c r="A4" s="1269" t="s">
        <v>256</v>
      </c>
      <c r="B4" s="1358" t="s">
        <v>433</v>
      </c>
      <c r="C4" s="1269" t="s">
        <v>551</v>
      </c>
      <c r="D4" s="1269"/>
      <c r="E4" s="1269" t="s">
        <v>434</v>
      </c>
      <c r="F4" s="1269" t="s">
        <v>435</v>
      </c>
      <c r="G4" s="1269"/>
      <c r="H4" s="1269"/>
      <c r="I4" s="1269" t="s">
        <v>331</v>
      </c>
      <c r="J4" s="1269"/>
      <c r="K4" s="1269"/>
      <c r="L4" s="1269" t="s">
        <v>332</v>
      </c>
      <c r="M4" s="1269"/>
      <c r="N4" s="1269"/>
      <c r="O4" s="563"/>
      <c r="P4" s="1269" t="s">
        <v>5</v>
      </c>
    </row>
    <row r="5" spans="1:16" ht="20.100000000000001" customHeight="1">
      <c r="A5" s="1270"/>
      <c r="B5" s="1359"/>
      <c r="C5" s="1270" t="s">
        <v>727</v>
      </c>
      <c r="D5" s="1270"/>
      <c r="E5" s="1270"/>
      <c r="F5" s="1359" t="s">
        <v>223</v>
      </c>
      <c r="G5" s="1359"/>
      <c r="H5" s="1359"/>
      <c r="I5" s="1359" t="s">
        <v>743</v>
      </c>
      <c r="J5" s="1359"/>
      <c r="K5" s="1359"/>
      <c r="L5" s="1359" t="s">
        <v>225</v>
      </c>
      <c r="M5" s="1359"/>
      <c r="N5" s="1359"/>
      <c r="O5" s="229"/>
      <c r="P5" s="1270"/>
    </row>
    <row r="6" spans="1:16" ht="23.25" customHeight="1">
      <c r="A6" s="1270"/>
      <c r="B6" s="1360" t="s">
        <v>436</v>
      </c>
      <c r="C6" s="525" t="s">
        <v>554</v>
      </c>
      <c r="D6" s="525" t="s">
        <v>555</v>
      </c>
      <c r="E6" s="1271" t="s">
        <v>437</v>
      </c>
      <c r="F6" s="525" t="s">
        <v>181</v>
      </c>
      <c r="G6" s="525" t="s">
        <v>182</v>
      </c>
      <c r="H6" s="525" t="s">
        <v>200</v>
      </c>
      <c r="I6" s="525" t="s">
        <v>181</v>
      </c>
      <c r="J6" s="525" t="s">
        <v>182</v>
      </c>
      <c r="K6" s="525" t="s">
        <v>200</v>
      </c>
      <c r="L6" s="525" t="s">
        <v>181</v>
      </c>
      <c r="M6" s="525" t="s">
        <v>182</v>
      </c>
      <c r="N6" s="525" t="s">
        <v>200</v>
      </c>
      <c r="O6" s="564"/>
      <c r="P6" s="1270"/>
    </row>
    <row r="7" spans="1:16" ht="20.25" customHeight="1" thickBot="1">
      <c r="A7" s="1357"/>
      <c r="B7" s="1361"/>
      <c r="C7" s="576" t="s">
        <v>728</v>
      </c>
      <c r="D7" s="576" t="s">
        <v>720</v>
      </c>
      <c r="E7" s="1272"/>
      <c r="F7" s="376" t="s">
        <v>666</v>
      </c>
      <c r="G7" s="376" t="s">
        <v>667</v>
      </c>
      <c r="H7" s="376" t="s">
        <v>8</v>
      </c>
      <c r="I7" s="376" t="s">
        <v>666</v>
      </c>
      <c r="J7" s="376" t="s">
        <v>667</v>
      </c>
      <c r="K7" s="376" t="s">
        <v>8</v>
      </c>
      <c r="L7" s="376" t="s">
        <v>666</v>
      </c>
      <c r="M7" s="376" t="s">
        <v>667</v>
      </c>
      <c r="N7" s="376" t="s">
        <v>8</v>
      </c>
      <c r="O7" s="566"/>
      <c r="P7" s="1357"/>
    </row>
    <row r="8" spans="1:16" ht="25.5" customHeight="1">
      <c r="A8" s="367" t="s">
        <v>14</v>
      </c>
      <c r="B8" s="363">
        <v>1</v>
      </c>
      <c r="C8" s="363">
        <v>1</v>
      </c>
      <c r="D8" s="363">
        <v>0</v>
      </c>
      <c r="E8" s="363">
        <v>50</v>
      </c>
      <c r="F8" s="363">
        <v>9</v>
      </c>
      <c r="G8" s="363">
        <v>4</v>
      </c>
      <c r="H8" s="363">
        <f>SUM(F8:G8)</f>
        <v>13</v>
      </c>
      <c r="I8" s="363">
        <v>3</v>
      </c>
      <c r="J8" s="363">
        <v>1</v>
      </c>
      <c r="K8" s="363">
        <f>SUM(I8:J8)</f>
        <v>4</v>
      </c>
      <c r="L8" s="363">
        <v>2</v>
      </c>
      <c r="M8" s="363">
        <v>2</v>
      </c>
      <c r="N8" s="363">
        <f>SUM(L8:M8)</f>
        <v>4</v>
      </c>
      <c r="O8" s="356"/>
      <c r="P8" s="357" t="s">
        <v>15</v>
      </c>
    </row>
    <row r="9" spans="1:16" ht="25.5" customHeight="1">
      <c r="A9" s="368" t="s">
        <v>20</v>
      </c>
      <c r="B9" s="364">
        <v>6</v>
      </c>
      <c r="C9" s="364">
        <v>2</v>
      </c>
      <c r="D9" s="364">
        <v>4</v>
      </c>
      <c r="E9" s="364">
        <v>314</v>
      </c>
      <c r="F9" s="364">
        <v>93</v>
      </c>
      <c r="G9" s="364">
        <v>114</v>
      </c>
      <c r="H9" s="363">
        <f t="shared" ref="H9:H17" si="0">SUM(F9:G9)</f>
        <v>207</v>
      </c>
      <c r="I9" s="363">
        <v>31</v>
      </c>
      <c r="J9" s="363">
        <v>45</v>
      </c>
      <c r="K9" s="363">
        <f t="shared" ref="K9:K17" si="1">SUM(I9:J9)</f>
        <v>76</v>
      </c>
      <c r="L9" s="363">
        <v>47</v>
      </c>
      <c r="M9" s="363">
        <v>24</v>
      </c>
      <c r="N9" s="363">
        <f t="shared" ref="N9:N17" si="2">SUM(L9:M9)</f>
        <v>71</v>
      </c>
      <c r="O9" s="358"/>
      <c r="P9" s="359" t="s">
        <v>21</v>
      </c>
    </row>
    <row r="10" spans="1:16" ht="25.5" customHeight="1">
      <c r="A10" s="368" t="s">
        <v>22</v>
      </c>
      <c r="B10" s="364">
        <v>1</v>
      </c>
      <c r="C10" s="364">
        <v>1</v>
      </c>
      <c r="D10" s="364">
        <v>0</v>
      </c>
      <c r="E10" s="364">
        <v>44</v>
      </c>
      <c r="F10" s="364">
        <v>19</v>
      </c>
      <c r="G10" s="364">
        <v>8</v>
      </c>
      <c r="H10" s="363">
        <f t="shared" si="0"/>
        <v>27</v>
      </c>
      <c r="I10" s="363">
        <v>7</v>
      </c>
      <c r="J10" s="363">
        <v>7</v>
      </c>
      <c r="K10" s="363">
        <f t="shared" si="1"/>
        <v>14</v>
      </c>
      <c r="L10" s="363">
        <v>8</v>
      </c>
      <c r="M10" s="363">
        <v>6</v>
      </c>
      <c r="N10" s="363">
        <f t="shared" si="2"/>
        <v>14</v>
      </c>
      <c r="O10" s="358"/>
      <c r="P10" s="359" t="s">
        <v>23</v>
      </c>
    </row>
    <row r="11" spans="1:16" ht="25.5" customHeight="1">
      <c r="A11" s="368" t="s">
        <v>24</v>
      </c>
      <c r="B11" s="364">
        <v>1</v>
      </c>
      <c r="C11" s="364">
        <v>1</v>
      </c>
      <c r="D11" s="364">
        <v>0</v>
      </c>
      <c r="E11" s="364">
        <v>40</v>
      </c>
      <c r="F11" s="364">
        <v>15</v>
      </c>
      <c r="G11" s="364">
        <v>16</v>
      </c>
      <c r="H11" s="363">
        <f t="shared" si="0"/>
        <v>31</v>
      </c>
      <c r="I11" s="363">
        <v>3</v>
      </c>
      <c r="J11" s="363">
        <v>5</v>
      </c>
      <c r="K11" s="363">
        <f t="shared" si="1"/>
        <v>8</v>
      </c>
      <c r="L11" s="363">
        <v>8</v>
      </c>
      <c r="M11" s="363">
        <v>3</v>
      </c>
      <c r="N11" s="363">
        <f t="shared" si="2"/>
        <v>11</v>
      </c>
      <c r="O11" s="358"/>
      <c r="P11" s="359" t="s">
        <v>25</v>
      </c>
    </row>
    <row r="12" spans="1:16" ht="25.5" customHeight="1">
      <c r="A12" s="368" t="s">
        <v>26</v>
      </c>
      <c r="B12" s="364">
        <v>1</v>
      </c>
      <c r="C12" s="364">
        <v>1</v>
      </c>
      <c r="D12" s="364">
        <v>0</v>
      </c>
      <c r="E12" s="364">
        <v>20</v>
      </c>
      <c r="F12" s="364">
        <v>5</v>
      </c>
      <c r="G12" s="364">
        <v>8</v>
      </c>
      <c r="H12" s="363">
        <f t="shared" si="0"/>
        <v>13</v>
      </c>
      <c r="I12" s="363">
        <v>1</v>
      </c>
      <c r="J12" s="363">
        <v>3</v>
      </c>
      <c r="K12" s="363">
        <f t="shared" si="1"/>
        <v>4</v>
      </c>
      <c r="L12" s="364">
        <v>1</v>
      </c>
      <c r="M12" s="364">
        <v>3</v>
      </c>
      <c r="N12" s="363">
        <f t="shared" si="2"/>
        <v>4</v>
      </c>
      <c r="O12" s="358"/>
      <c r="P12" s="369" t="s">
        <v>27</v>
      </c>
    </row>
    <row r="13" spans="1:16" ht="25.5" customHeight="1">
      <c r="A13" s="368" t="s">
        <v>30</v>
      </c>
      <c r="B13" s="364">
        <v>1</v>
      </c>
      <c r="C13" s="364">
        <v>1</v>
      </c>
      <c r="D13" s="364">
        <v>0</v>
      </c>
      <c r="E13" s="364">
        <v>48</v>
      </c>
      <c r="F13" s="364">
        <v>20</v>
      </c>
      <c r="G13" s="364">
        <v>7</v>
      </c>
      <c r="H13" s="363">
        <f t="shared" si="0"/>
        <v>27</v>
      </c>
      <c r="I13" s="363">
        <v>3</v>
      </c>
      <c r="J13" s="363">
        <v>1</v>
      </c>
      <c r="K13" s="363">
        <f t="shared" si="1"/>
        <v>4</v>
      </c>
      <c r="L13" s="363">
        <v>4</v>
      </c>
      <c r="M13" s="363">
        <v>11</v>
      </c>
      <c r="N13" s="363">
        <f t="shared" si="2"/>
        <v>15</v>
      </c>
      <c r="O13" s="358"/>
      <c r="P13" s="359" t="s">
        <v>31</v>
      </c>
    </row>
    <row r="14" spans="1:16" ht="25.5" customHeight="1">
      <c r="A14" s="368" t="s">
        <v>32</v>
      </c>
      <c r="B14" s="364">
        <v>1</v>
      </c>
      <c r="C14" s="364">
        <v>1</v>
      </c>
      <c r="D14" s="364">
        <v>0</v>
      </c>
      <c r="E14" s="364">
        <v>50</v>
      </c>
      <c r="F14" s="364">
        <v>14</v>
      </c>
      <c r="G14" s="364">
        <v>8</v>
      </c>
      <c r="H14" s="363">
        <f t="shared" si="0"/>
        <v>22</v>
      </c>
      <c r="I14" s="363">
        <v>2</v>
      </c>
      <c r="J14" s="363">
        <v>2</v>
      </c>
      <c r="K14" s="363">
        <f t="shared" si="1"/>
        <v>4</v>
      </c>
      <c r="L14" s="363">
        <v>10</v>
      </c>
      <c r="M14" s="363">
        <v>1</v>
      </c>
      <c r="N14" s="363">
        <f t="shared" si="2"/>
        <v>11</v>
      </c>
      <c r="O14" s="358"/>
      <c r="P14" s="359" t="s">
        <v>179</v>
      </c>
    </row>
    <row r="15" spans="1:16" ht="25.5" customHeight="1">
      <c r="A15" s="368" t="s">
        <v>36</v>
      </c>
      <c r="B15" s="364">
        <v>1</v>
      </c>
      <c r="C15" s="364">
        <v>1</v>
      </c>
      <c r="D15" s="364">
        <v>0</v>
      </c>
      <c r="E15" s="364">
        <v>21</v>
      </c>
      <c r="F15" s="364">
        <v>7</v>
      </c>
      <c r="G15" s="364">
        <v>4</v>
      </c>
      <c r="H15" s="363">
        <f t="shared" si="0"/>
        <v>11</v>
      </c>
      <c r="I15" s="363">
        <v>5</v>
      </c>
      <c r="J15" s="363">
        <v>0</v>
      </c>
      <c r="K15" s="363">
        <f t="shared" si="1"/>
        <v>5</v>
      </c>
      <c r="L15" s="363">
        <v>3</v>
      </c>
      <c r="M15" s="363">
        <v>0</v>
      </c>
      <c r="N15" s="363">
        <f t="shared" si="2"/>
        <v>3</v>
      </c>
      <c r="O15" s="358"/>
      <c r="P15" s="359" t="s">
        <v>37</v>
      </c>
    </row>
    <row r="16" spans="1:16" ht="25.5" customHeight="1">
      <c r="A16" s="370" t="s">
        <v>527</v>
      </c>
      <c r="B16" s="365">
        <v>1</v>
      </c>
      <c r="C16" s="365">
        <v>1</v>
      </c>
      <c r="D16" s="364">
        <v>0</v>
      </c>
      <c r="E16" s="365">
        <v>44</v>
      </c>
      <c r="F16" s="365">
        <v>8</v>
      </c>
      <c r="G16" s="365">
        <v>5</v>
      </c>
      <c r="H16" s="363">
        <f t="shared" si="0"/>
        <v>13</v>
      </c>
      <c r="I16" s="363">
        <v>2</v>
      </c>
      <c r="J16" s="363">
        <v>0</v>
      </c>
      <c r="K16" s="363">
        <f t="shared" si="1"/>
        <v>2</v>
      </c>
      <c r="L16" s="363">
        <v>4</v>
      </c>
      <c r="M16" s="363">
        <v>0</v>
      </c>
      <c r="N16" s="363">
        <f t="shared" si="2"/>
        <v>4</v>
      </c>
      <c r="O16" s="423"/>
      <c r="P16" s="395" t="s">
        <v>39</v>
      </c>
    </row>
    <row r="17" spans="1:21" ht="25.5" customHeight="1" thickBot="1">
      <c r="A17" s="370" t="s">
        <v>40</v>
      </c>
      <c r="B17" s="365">
        <v>1</v>
      </c>
      <c r="C17" s="365">
        <v>1</v>
      </c>
      <c r="D17" s="364">
        <v>0</v>
      </c>
      <c r="E17" s="365">
        <v>55</v>
      </c>
      <c r="F17" s="365">
        <v>17</v>
      </c>
      <c r="G17" s="365">
        <v>15</v>
      </c>
      <c r="H17" s="363">
        <f t="shared" si="0"/>
        <v>32</v>
      </c>
      <c r="I17" s="363">
        <v>1</v>
      </c>
      <c r="J17" s="363">
        <v>1</v>
      </c>
      <c r="K17" s="363">
        <f t="shared" si="1"/>
        <v>2</v>
      </c>
      <c r="L17" s="363">
        <v>10</v>
      </c>
      <c r="M17" s="363">
        <v>4</v>
      </c>
      <c r="N17" s="363">
        <f t="shared" si="2"/>
        <v>14</v>
      </c>
      <c r="O17" s="361"/>
      <c r="P17" s="362" t="s">
        <v>41</v>
      </c>
      <c r="U17" s="222" t="s">
        <v>195</v>
      </c>
    </row>
    <row r="18" spans="1:21" ht="25.5" customHeight="1" thickTop="1" thickBot="1">
      <c r="A18" s="371" t="s">
        <v>4</v>
      </c>
      <c r="B18" s="366">
        <f>SUM(B8:B17)</f>
        <v>15</v>
      </c>
      <c r="C18" s="366">
        <f t="shared" ref="C18:N18" si="3">SUM(C8:C17)</f>
        <v>11</v>
      </c>
      <c r="D18" s="366">
        <f t="shared" si="3"/>
        <v>4</v>
      </c>
      <c r="E18" s="366">
        <f t="shared" si="3"/>
        <v>686</v>
      </c>
      <c r="F18" s="366">
        <f t="shared" si="3"/>
        <v>207</v>
      </c>
      <c r="G18" s="366">
        <f t="shared" si="3"/>
        <v>189</v>
      </c>
      <c r="H18" s="366">
        <f t="shared" si="3"/>
        <v>396</v>
      </c>
      <c r="I18" s="366">
        <f t="shared" si="3"/>
        <v>58</v>
      </c>
      <c r="J18" s="366">
        <f t="shared" si="3"/>
        <v>65</v>
      </c>
      <c r="K18" s="366">
        <f t="shared" si="3"/>
        <v>123</v>
      </c>
      <c r="L18" s="366">
        <f t="shared" si="3"/>
        <v>97</v>
      </c>
      <c r="M18" s="366">
        <f t="shared" si="3"/>
        <v>54</v>
      </c>
      <c r="N18" s="366">
        <f t="shared" si="3"/>
        <v>151</v>
      </c>
      <c r="O18" s="215"/>
      <c r="P18" s="355" t="s">
        <v>8</v>
      </c>
    </row>
    <row r="19" spans="1:21" ht="13.5" thickTop="1"/>
  </sheetData>
  <mergeCells count="17">
    <mergeCell ref="B6:B7"/>
    <mergeCell ref="E6:E7"/>
    <mergeCell ref="C4:D4"/>
    <mergeCell ref="C5:D5"/>
    <mergeCell ref="A1:P1"/>
    <mergeCell ref="A2:P2"/>
    <mergeCell ref="A3:B3"/>
    <mergeCell ref="A4:A7"/>
    <mergeCell ref="B4:B5"/>
    <mergeCell ref="E4:E5"/>
    <mergeCell ref="F4:H4"/>
    <mergeCell ref="I4:K4"/>
    <mergeCell ref="L4:N4"/>
    <mergeCell ref="P4:P7"/>
    <mergeCell ref="F5:H5"/>
    <mergeCell ref="I5:K5"/>
    <mergeCell ref="L5:N5"/>
  </mergeCells>
  <printOptions horizontalCentered="1"/>
  <pageMargins left="1" right="1" top="1.5" bottom="1" header="1.5" footer="1"/>
  <pageSetup paperSize="9" scale="8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U27"/>
  <sheetViews>
    <sheetView rightToLeft="1" view="pageBreakPreview" zoomScale="80" zoomScaleNormal="80" zoomScaleSheetLayoutView="80" workbookViewId="0">
      <selection activeCell="D14" sqref="D14"/>
    </sheetView>
  </sheetViews>
  <sheetFormatPr defaultRowHeight="12.75"/>
  <cols>
    <col min="1" max="2" width="6.42578125" style="216" customWidth="1"/>
    <col min="3" max="3" width="7.85546875" style="216" customWidth="1"/>
    <col min="4" max="4" width="8.5703125" style="216" customWidth="1"/>
    <col min="5" max="5" width="6.5703125" style="216" customWidth="1"/>
    <col min="6" max="6" width="8.42578125" style="216" customWidth="1"/>
    <col min="7" max="7" width="7.5703125" style="216" customWidth="1"/>
    <col min="8" max="8" width="7.42578125" style="216" customWidth="1"/>
    <col min="9" max="10" width="8.42578125" style="216" customWidth="1"/>
    <col min="11" max="11" width="7.5703125" style="216" customWidth="1"/>
    <col min="12" max="12" width="9.85546875" style="216" customWidth="1"/>
    <col min="13" max="13" width="6.7109375" style="216" hidden="1" customWidth="1"/>
    <col min="14" max="14" width="6.28515625" style="216" hidden="1" customWidth="1"/>
    <col min="15" max="15" width="7.28515625" style="216" hidden="1" customWidth="1"/>
    <col min="16" max="16" width="8.28515625" style="216" hidden="1" customWidth="1"/>
    <col min="17" max="17" width="7.7109375" style="216" customWidth="1"/>
    <col min="18" max="18" width="8.85546875" style="216" customWidth="1"/>
    <col min="19" max="19" width="9.85546875" style="216" customWidth="1"/>
    <col min="20" max="20" width="9.140625" style="216"/>
    <col min="21" max="21" width="12.140625" style="216" customWidth="1"/>
    <col min="22" max="16384" width="9.140625" style="216"/>
  </cols>
  <sheetData>
    <row r="1" spans="1:21" ht="29.25" customHeight="1">
      <c r="A1" s="1315" t="s">
        <v>642</v>
      </c>
      <c r="B1" s="1315"/>
      <c r="C1" s="1315"/>
      <c r="D1" s="1315"/>
      <c r="E1" s="1315"/>
      <c r="F1" s="1315"/>
      <c r="G1" s="1315"/>
      <c r="H1" s="1315"/>
      <c r="I1" s="1315"/>
      <c r="J1" s="1315"/>
      <c r="K1" s="1315"/>
      <c r="L1" s="1315"/>
      <c r="M1" s="1315"/>
      <c r="N1" s="1315"/>
      <c r="O1" s="1315"/>
      <c r="P1" s="1315"/>
      <c r="Q1" s="1315"/>
      <c r="R1" s="1315"/>
      <c r="S1" s="1315"/>
      <c r="T1" s="1315"/>
      <c r="U1" s="1315"/>
    </row>
    <row r="2" spans="1:21" ht="29.25" customHeight="1">
      <c r="A2" s="1283" t="s">
        <v>438</v>
      </c>
      <c r="B2" s="1283"/>
      <c r="C2" s="1283"/>
      <c r="D2" s="1283"/>
      <c r="E2" s="1283"/>
      <c r="F2" s="1283"/>
      <c r="G2" s="1283"/>
      <c r="H2" s="1283"/>
      <c r="I2" s="1283"/>
      <c r="J2" s="1283"/>
      <c r="K2" s="1283"/>
      <c r="L2" s="1283"/>
      <c r="M2" s="1283"/>
      <c r="N2" s="1283"/>
      <c r="O2" s="1283"/>
      <c r="P2" s="1283"/>
      <c r="Q2" s="1283"/>
      <c r="R2" s="1283"/>
      <c r="S2" s="1283"/>
      <c r="T2" s="1283"/>
      <c r="U2" s="1283"/>
    </row>
    <row r="3" spans="1:21" ht="29.25" customHeight="1" thickBot="1">
      <c r="A3" s="1364" t="s">
        <v>454</v>
      </c>
      <c r="B3" s="1364"/>
      <c r="C3" s="1364"/>
      <c r="D3" s="1364"/>
      <c r="E3" s="1364"/>
      <c r="F3" s="1364"/>
      <c r="G3" s="1364"/>
      <c r="H3" s="1364"/>
      <c r="I3" s="1364"/>
      <c r="J3" s="1364"/>
      <c r="K3" s="1364"/>
      <c r="L3" s="1364"/>
      <c r="M3" s="1364"/>
      <c r="N3" s="1364"/>
      <c r="O3" s="1364"/>
      <c r="P3" s="1364"/>
      <c r="Q3" s="1364"/>
      <c r="R3" s="1364"/>
      <c r="S3" s="1364"/>
      <c r="T3" s="1365" t="s">
        <v>455</v>
      </c>
      <c r="U3" s="1365"/>
    </row>
    <row r="4" spans="1:21" ht="25.5" customHeight="1" thickTop="1">
      <c r="A4" s="1366" t="s">
        <v>3</v>
      </c>
      <c r="B4" s="1366"/>
      <c r="C4" s="1362" t="s">
        <v>620</v>
      </c>
      <c r="D4" s="1362"/>
      <c r="E4" s="1362" t="s">
        <v>617</v>
      </c>
      <c r="F4" s="1362"/>
      <c r="G4" s="1362" t="s">
        <v>618</v>
      </c>
      <c r="H4" s="1362"/>
      <c r="I4" s="1362" t="s">
        <v>619</v>
      </c>
      <c r="J4" s="1362"/>
      <c r="K4" s="1362" t="s">
        <v>72</v>
      </c>
      <c r="L4" s="1362"/>
      <c r="M4" s="1369" t="s">
        <v>440</v>
      </c>
      <c r="N4" s="1369"/>
      <c r="O4" s="1370" t="s">
        <v>441</v>
      </c>
      <c r="P4" s="1370"/>
      <c r="Q4" s="1369" t="s">
        <v>345</v>
      </c>
      <c r="R4" s="1369"/>
      <c r="S4" s="1369"/>
      <c r="T4" s="1371" t="s">
        <v>5</v>
      </c>
      <c r="U4" s="1371"/>
    </row>
    <row r="5" spans="1:21" ht="22.5" customHeight="1">
      <c r="A5" s="1367"/>
      <c r="B5" s="1367"/>
      <c r="C5" s="1363"/>
      <c r="D5" s="1363"/>
      <c r="E5" s="1363"/>
      <c r="F5" s="1363"/>
      <c r="G5" s="1363"/>
      <c r="H5" s="1363"/>
      <c r="I5" s="1363"/>
      <c r="J5" s="1363"/>
      <c r="K5" s="1374" t="s">
        <v>442</v>
      </c>
      <c r="L5" s="1374"/>
      <c r="M5" s="354"/>
      <c r="N5" s="354"/>
      <c r="O5" s="372"/>
      <c r="P5" s="372"/>
      <c r="Q5" s="1375" t="s">
        <v>8</v>
      </c>
      <c r="R5" s="1375"/>
      <c r="S5" s="1375"/>
      <c r="T5" s="1372"/>
      <c r="U5" s="1372"/>
    </row>
    <row r="6" spans="1:21" ht="24" customHeight="1">
      <c r="A6" s="1367"/>
      <c r="B6" s="1367"/>
      <c r="C6" s="374" t="s">
        <v>181</v>
      </c>
      <c r="D6" s="374" t="s">
        <v>182</v>
      </c>
      <c r="E6" s="374" t="s">
        <v>181</v>
      </c>
      <c r="F6" s="374" t="s">
        <v>182</v>
      </c>
      <c r="G6" s="374" t="s">
        <v>181</v>
      </c>
      <c r="H6" s="374" t="s">
        <v>182</v>
      </c>
      <c r="I6" s="374" t="s">
        <v>181</v>
      </c>
      <c r="J6" s="374" t="s">
        <v>182</v>
      </c>
      <c r="K6" s="374" t="s">
        <v>181</v>
      </c>
      <c r="L6" s="374" t="s">
        <v>182</v>
      </c>
      <c r="M6" s="374" t="s">
        <v>49</v>
      </c>
      <c r="N6" s="374" t="s">
        <v>50</v>
      </c>
      <c r="O6" s="374" t="s">
        <v>49</v>
      </c>
      <c r="P6" s="374" t="s">
        <v>50</v>
      </c>
      <c r="Q6" s="374" t="s">
        <v>181</v>
      </c>
      <c r="R6" s="374" t="s">
        <v>182</v>
      </c>
      <c r="S6" s="374" t="s">
        <v>200</v>
      </c>
      <c r="T6" s="1372"/>
      <c r="U6" s="1372"/>
    </row>
    <row r="7" spans="1:21" ht="21.75" customHeight="1" thickBot="1">
      <c r="A7" s="1368"/>
      <c r="B7" s="1368"/>
      <c r="C7" s="375" t="s">
        <v>666</v>
      </c>
      <c r="D7" s="375" t="s">
        <v>667</v>
      </c>
      <c r="E7" s="375" t="s">
        <v>666</v>
      </c>
      <c r="F7" s="375" t="s">
        <v>667</v>
      </c>
      <c r="G7" s="375" t="s">
        <v>666</v>
      </c>
      <c r="H7" s="375" t="s">
        <v>667</v>
      </c>
      <c r="I7" s="375" t="s">
        <v>666</v>
      </c>
      <c r="J7" s="375" t="s">
        <v>667</v>
      </c>
      <c r="K7" s="375" t="s">
        <v>666</v>
      </c>
      <c r="L7" s="375" t="s">
        <v>667</v>
      </c>
      <c r="M7" s="375" t="s">
        <v>52</v>
      </c>
      <c r="N7" s="375" t="s">
        <v>53</v>
      </c>
      <c r="O7" s="375" t="s">
        <v>52</v>
      </c>
      <c r="P7" s="375" t="s">
        <v>53</v>
      </c>
      <c r="Q7" s="376" t="s">
        <v>666</v>
      </c>
      <c r="R7" s="376" t="s">
        <v>667</v>
      </c>
      <c r="S7" s="376" t="s">
        <v>8</v>
      </c>
      <c r="T7" s="1373"/>
      <c r="U7" s="1373"/>
    </row>
    <row r="8" spans="1:21" ht="24" customHeight="1">
      <c r="A8" s="1377" t="s">
        <v>14</v>
      </c>
      <c r="B8" s="1377"/>
      <c r="C8" s="418">
        <v>0</v>
      </c>
      <c r="D8" s="418">
        <v>0</v>
      </c>
      <c r="E8" s="418">
        <v>0</v>
      </c>
      <c r="F8" s="418">
        <v>0</v>
      </c>
      <c r="G8" s="418">
        <v>0</v>
      </c>
      <c r="H8" s="418">
        <v>0</v>
      </c>
      <c r="I8" s="418">
        <v>4</v>
      </c>
      <c r="J8" s="418">
        <v>2</v>
      </c>
      <c r="K8" s="418">
        <v>5</v>
      </c>
      <c r="L8" s="418">
        <v>2</v>
      </c>
      <c r="M8" s="418"/>
      <c r="N8" s="418"/>
      <c r="O8" s="418"/>
      <c r="P8" s="418"/>
      <c r="Q8" s="418">
        <f>K8+I8+G8+E8+C8</f>
        <v>9</v>
      </c>
      <c r="R8" s="418">
        <f>L8+J8+H8+F8+D8</f>
        <v>4</v>
      </c>
      <c r="S8" s="418">
        <f>R8+Q8</f>
        <v>13</v>
      </c>
      <c r="T8" s="1378" t="s">
        <v>15</v>
      </c>
      <c r="U8" s="1378"/>
    </row>
    <row r="9" spans="1:21" ht="24" customHeight="1">
      <c r="A9" s="1379" t="s">
        <v>20</v>
      </c>
      <c r="B9" s="1379"/>
      <c r="C9" s="419">
        <f>C22+C23+C24+C25+C26</f>
        <v>7</v>
      </c>
      <c r="D9" s="419">
        <v>28</v>
      </c>
      <c r="E9" s="419">
        <v>8</v>
      </c>
      <c r="F9" s="419">
        <v>20</v>
      </c>
      <c r="G9" s="419">
        <v>19</v>
      </c>
      <c r="H9" s="419">
        <v>18</v>
      </c>
      <c r="I9" s="419">
        <f t="shared" ref="I9:P9" si="0">I22+I23+I24+I25+I26</f>
        <v>33</v>
      </c>
      <c r="J9" s="419">
        <f t="shared" si="0"/>
        <v>6</v>
      </c>
      <c r="K9" s="419">
        <f t="shared" si="0"/>
        <v>26</v>
      </c>
      <c r="L9" s="419">
        <f t="shared" si="0"/>
        <v>42</v>
      </c>
      <c r="M9" s="419">
        <f t="shared" si="0"/>
        <v>0</v>
      </c>
      <c r="N9" s="419">
        <f t="shared" si="0"/>
        <v>0</v>
      </c>
      <c r="O9" s="419">
        <f t="shared" si="0"/>
        <v>0</v>
      </c>
      <c r="P9" s="419">
        <f t="shared" si="0"/>
        <v>0</v>
      </c>
      <c r="Q9" s="418">
        <f>K9+I9+G9+E9+C9</f>
        <v>93</v>
      </c>
      <c r="R9" s="418">
        <f>L9+J9+H9+F9+D9</f>
        <v>114</v>
      </c>
      <c r="S9" s="418">
        <f>R9+Q9</f>
        <v>207</v>
      </c>
      <c r="T9" s="1376" t="s">
        <v>21</v>
      </c>
      <c r="U9" s="1376"/>
    </row>
    <row r="10" spans="1:21" ht="24" customHeight="1">
      <c r="A10" s="1379" t="s">
        <v>22</v>
      </c>
      <c r="B10" s="1379"/>
      <c r="C10" s="419">
        <v>0</v>
      </c>
      <c r="D10" s="419">
        <v>0</v>
      </c>
      <c r="E10" s="419">
        <v>3</v>
      </c>
      <c r="F10" s="419">
        <v>1</v>
      </c>
      <c r="G10" s="419">
        <v>1</v>
      </c>
      <c r="H10" s="419">
        <v>1</v>
      </c>
      <c r="I10" s="419">
        <v>10</v>
      </c>
      <c r="J10" s="419">
        <v>2</v>
      </c>
      <c r="K10" s="419">
        <v>5</v>
      </c>
      <c r="L10" s="419">
        <v>4</v>
      </c>
      <c r="M10" s="419"/>
      <c r="N10" s="419"/>
      <c r="O10" s="419"/>
      <c r="P10" s="419"/>
      <c r="Q10" s="418">
        <f t="shared" ref="Q10:R17" si="1">K10+I10+G10+E10+C10</f>
        <v>19</v>
      </c>
      <c r="R10" s="418">
        <f t="shared" si="1"/>
        <v>8</v>
      </c>
      <c r="S10" s="418">
        <f t="shared" ref="S10:S17" si="2">R10+Q10</f>
        <v>27</v>
      </c>
      <c r="T10" s="1376" t="s">
        <v>23</v>
      </c>
      <c r="U10" s="1376"/>
    </row>
    <row r="11" spans="1:21" ht="24" customHeight="1">
      <c r="A11" s="1379" t="s">
        <v>24</v>
      </c>
      <c r="B11" s="1379"/>
      <c r="C11" s="419">
        <v>2</v>
      </c>
      <c r="D11" s="419">
        <v>5</v>
      </c>
      <c r="E11" s="419">
        <v>3</v>
      </c>
      <c r="F11" s="419">
        <v>6</v>
      </c>
      <c r="G11" s="419">
        <v>2</v>
      </c>
      <c r="H11" s="419">
        <v>0</v>
      </c>
      <c r="I11" s="419">
        <v>3</v>
      </c>
      <c r="J11" s="419">
        <v>1</v>
      </c>
      <c r="K11" s="419">
        <v>5</v>
      </c>
      <c r="L11" s="419">
        <v>4</v>
      </c>
      <c r="M11" s="419"/>
      <c r="N11" s="419"/>
      <c r="O11" s="419"/>
      <c r="P11" s="419"/>
      <c r="Q11" s="418">
        <f t="shared" si="1"/>
        <v>15</v>
      </c>
      <c r="R11" s="418">
        <f t="shared" si="1"/>
        <v>16</v>
      </c>
      <c r="S11" s="418">
        <f t="shared" si="2"/>
        <v>31</v>
      </c>
      <c r="T11" s="1376" t="s">
        <v>25</v>
      </c>
      <c r="U11" s="1376"/>
    </row>
    <row r="12" spans="1:21" ht="24" customHeight="1">
      <c r="A12" s="1379" t="s">
        <v>26</v>
      </c>
      <c r="B12" s="1379"/>
      <c r="C12" s="419">
        <v>1</v>
      </c>
      <c r="D12" s="419">
        <v>0</v>
      </c>
      <c r="E12" s="419">
        <v>0</v>
      </c>
      <c r="F12" s="419">
        <v>1</v>
      </c>
      <c r="G12" s="419">
        <v>1</v>
      </c>
      <c r="H12" s="419">
        <v>0</v>
      </c>
      <c r="I12" s="419">
        <v>0</v>
      </c>
      <c r="J12" s="419">
        <v>2</v>
      </c>
      <c r="K12" s="419">
        <v>3</v>
      </c>
      <c r="L12" s="419">
        <v>5</v>
      </c>
      <c r="M12" s="419" t="s">
        <v>211</v>
      </c>
      <c r="N12" s="419" t="s">
        <v>211</v>
      </c>
      <c r="O12" s="419" t="s">
        <v>211</v>
      </c>
      <c r="P12" s="419" t="s">
        <v>211</v>
      </c>
      <c r="Q12" s="418">
        <f t="shared" ref="Q12" si="3">K12+I12+G12+E12+C12</f>
        <v>5</v>
      </c>
      <c r="R12" s="418">
        <f t="shared" ref="R12" si="4">L12+J12+H12+F12+D12</f>
        <v>8</v>
      </c>
      <c r="S12" s="418">
        <f t="shared" ref="S12" si="5">R12+Q12</f>
        <v>13</v>
      </c>
      <c r="T12" s="359"/>
      <c r="U12" s="377" t="s">
        <v>27</v>
      </c>
    </row>
    <row r="13" spans="1:21" ht="24" customHeight="1">
      <c r="A13" s="1379" t="s">
        <v>289</v>
      </c>
      <c r="B13" s="1379"/>
      <c r="C13" s="419">
        <v>1</v>
      </c>
      <c r="D13" s="419">
        <v>2</v>
      </c>
      <c r="E13" s="419">
        <v>1</v>
      </c>
      <c r="F13" s="419">
        <v>0</v>
      </c>
      <c r="G13" s="419">
        <v>7</v>
      </c>
      <c r="H13" s="419">
        <v>0</v>
      </c>
      <c r="I13" s="419">
        <v>3</v>
      </c>
      <c r="J13" s="419">
        <v>0</v>
      </c>
      <c r="K13" s="419">
        <v>8</v>
      </c>
      <c r="L13" s="419">
        <v>5</v>
      </c>
      <c r="M13" s="419"/>
      <c r="N13" s="419"/>
      <c r="O13" s="419"/>
      <c r="P13" s="419"/>
      <c r="Q13" s="418">
        <f>K13+I13+G13+E13+C13</f>
        <v>20</v>
      </c>
      <c r="R13" s="418">
        <f t="shared" si="1"/>
        <v>7</v>
      </c>
      <c r="S13" s="418">
        <f t="shared" si="2"/>
        <v>27</v>
      </c>
      <c r="T13" s="1376" t="s">
        <v>31</v>
      </c>
      <c r="U13" s="1376"/>
    </row>
    <row r="14" spans="1:21" ht="24" customHeight="1">
      <c r="A14" s="1379" t="s">
        <v>32</v>
      </c>
      <c r="B14" s="1379"/>
      <c r="C14" s="419">
        <v>0</v>
      </c>
      <c r="D14" s="419">
        <v>1</v>
      </c>
      <c r="E14" s="419">
        <v>3</v>
      </c>
      <c r="F14" s="419">
        <v>1</v>
      </c>
      <c r="G14" s="419">
        <v>3</v>
      </c>
      <c r="H14" s="419">
        <v>0</v>
      </c>
      <c r="I14" s="419">
        <v>3</v>
      </c>
      <c r="J14" s="419">
        <v>1</v>
      </c>
      <c r="K14" s="419">
        <v>5</v>
      </c>
      <c r="L14" s="419">
        <v>5</v>
      </c>
      <c r="M14" s="419"/>
      <c r="N14" s="419"/>
      <c r="O14" s="419"/>
      <c r="P14" s="419"/>
      <c r="Q14" s="418">
        <f t="shared" si="1"/>
        <v>14</v>
      </c>
      <c r="R14" s="418">
        <f t="shared" si="1"/>
        <v>8</v>
      </c>
      <c r="S14" s="418">
        <f t="shared" si="2"/>
        <v>22</v>
      </c>
      <c r="T14" s="1376" t="s">
        <v>179</v>
      </c>
      <c r="U14" s="1376"/>
    </row>
    <row r="15" spans="1:21" ht="24" customHeight="1">
      <c r="A15" s="1379" t="s">
        <v>36</v>
      </c>
      <c r="B15" s="1379"/>
      <c r="C15" s="419">
        <v>1</v>
      </c>
      <c r="D15" s="419">
        <v>0</v>
      </c>
      <c r="E15" s="419">
        <v>2</v>
      </c>
      <c r="F15" s="419">
        <v>0</v>
      </c>
      <c r="G15" s="419">
        <v>1</v>
      </c>
      <c r="H15" s="419">
        <v>1</v>
      </c>
      <c r="I15" s="419">
        <v>1</v>
      </c>
      <c r="J15" s="419">
        <v>1</v>
      </c>
      <c r="K15" s="419">
        <v>2</v>
      </c>
      <c r="L15" s="419">
        <v>2</v>
      </c>
      <c r="M15" s="419" t="s">
        <v>211</v>
      </c>
      <c r="N15" s="419" t="s">
        <v>211</v>
      </c>
      <c r="O15" s="419" t="s">
        <v>211</v>
      </c>
      <c r="P15" s="419" t="s">
        <v>211</v>
      </c>
      <c r="Q15" s="418">
        <f t="shared" ref="Q15:Q16" si="6">K15+I15+G15+E15+C15</f>
        <v>7</v>
      </c>
      <c r="R15" s="418">
        <f t="shared" ref="R15:R16" si="7">L15+J15+H15+F15+D15</f>
        <v>4</v>
      </c>
      <c r="S15" s="418">
        <f t="shared" ref="S15:S16" si="8">R15+Q15</f>
        <v>11</v>
      </c>
      <c r="T15" s="1376" t="s">
        <v>37</v>
      </c>
      <c r="U15" s="1376"/>
    </row>
    <row r="16" spans="1:21" ht="24" customHeight="1">
      <c r="A16" s="424" t="s">
        <v>527</v>
      </c>
      <c r="B16" s="424"/>
      <c r="C16" s="425">
        <v>0</v>
      </c>
      <c r="D16" s="425">
        <v>0</v>
      </c>
      <c r="E16" s="425">
        <v>0</v>
      </c>
      <c r="F16" s="425">
        <v>0</v>
      </c>
      <c r="G16" s="425">
        <v>0</v>
      </c>
      <c r="H16" s="425">
        <v>0</v>
      </c>
      <c r="I16" s="425">
        <v>7</v>
      </c>
      <c r="J16" s="425">
        <v>5</v>
      </c>
      <c r="K16" s="425">
        <v>1</v>
      </c>
      <c r="L16" s="425">
        <v>0</v>
      </c>
      <c r="M16" s="425"/>
      <c r="N16" s="425"/>
      <c r="O16" s="425"/>
      <c r="P16" s="425"/>
      <c r="Q16" s="426">
        <f t="shared" si="6"/>
        <v>8</v>
      </c>
      <c r="R16" s="426">
        <f t="shared" si="7"/>
        <v>5</v>
      </c>
      <c r="S16" s="426">
        <f t="shared" si="8"/>
        <v>13</v>
      </c>
      <c r="T16" s="395"/>
      <c r="U16" s="395" t="s">
        <v>39</v>
      </c>
    </row>
    <row r="17" spans="1:21" ht="24" customHeight="1" thickBot="1">
      <c r="A17" s="1380" t="s">
        <v>40</v>
      </c>
      <c r="B17" s="1380"/>
      <c r="C17" s="420">
        <v>0</v>
      </c>
      <c r="D17" s="420">
        <v>0</v>
      </c>
      <c r="E17" s="420">
        <v>0</v>
      </c>
      <c r="F17" s="420">
        <v>0</v>
      </c>
      <c r="G17" s="420">
        <v>1</v>
      </c>
      <c r="H17" s="420">
        <v>4</v>
      </c>
      <c r="I17" s="420">
        <v>5</v>
      </c>
      <c r="J17" s="420">
        <v>4</v>
      </c>
      <c r="K17" s="420">
        <v>11</v>
      </c>
      <c r="L17" s="420">
        <v>7</v>
      </c>
      <c r="M17" s="420"/>
      <c r="N17" s="420"/>
      <c r="O17" s="420"/>
      <c r="P17" s="420"/>
      <c r="Q17" s="420">
        <f t="shared" si="1"/>
        <v>17</v>
      </c>
      <c r="R17" s="420">
        <f t="shared" si="1"/>
        <v>15</v>
      </c>
      <c r="S17" s="420">
        <f t="shared" si="2"/>
        <v>32</v>
      </c>
      <c r="T17" s="1381" t="s">
        <v>41</v>
      </c>
      <c r="U17" s="1381"/>
    </row>
    <row r="18" spans="1:21" ht="24" customHeight="1" thickTop="1" thickBot="1">
      <c r="A18" s="1382" t="s">
        <v>4</v>
      </c>
      <c r="B18" s="1382"/>
      <c r="C18" s="421">
        <f>SUM(C8:C17)</f>
        <v>12</v>
      </c>
      <c r="D18" s="421">
        <f t="shared" ref="D18:K18" si="9">SUM(D8:D17)</f>
        <v>36</v>
      </c>
      <c r="E18" s="421">
        <f t="shared" si="9"/>
        <v>20</v>
      </c>
      <c r="F18" s="421">
        <f t="shared" si="9"/>
        <v>29</v>
      </c>
      <c r="G18" s="421">
        <f t="shared" si="9"/>
        <v>35</v>
      </c>
      <c r="H18" s="421">
        <f t="shared" si="9"/>
        <v>24</v>
      </c>
      <c r="I18" s="421">
        <f t="shared" si="9"/>
        <v>69</v>
      </c>
      <c r="J18" s="421">
        <f t="shared" si="9"/>
        <v>24</v>
      </c>
      <c r="K18" s="421">
        <f t="shared" si="9"/>
        <v>71</v>
      </c>
      <c r="L18" s="421">
        <f>SUM(L8:L17)</f>
        <v>76</v>
      </c>
      <c r="M18" s="421">
        <f t="shared" ref="M18" si="10">SUM(M8:M17)</f>
        <v>0</v>
      </c>
      <c r="N18" s="421">
        <f t="shared" ref="N18" si="11">SUM(N8:N17)</f>
        <v>0</v>
      </c>
      <c r="O18" s="421">
        <f t="shared" ref="O18" si="12">SUM(O8:O17)</f>
        <v>0</v>
      </c>
      <c r="P18" s="421">
        <f t="shared" ref="P18" si="13">SUM(P8:P17)</f>
        <v>0</v>
      </c>
      <c r="Q18" s="421">
        <f t="shared" ref="Q18" si="14">SUM(Q8:Q17)</f>
        <v>207</v>
      </c>
      <c r="R18" s="421">
        <f t="shared" ref="R18" si="15">SUM(R8:R17)</f>
        <v>189</v>
      </c>
      <c r="S18" s="421">
        <f t="shared" ref="S18" si="16">SUM(S8:S17)</f>
        <v>396</v>
      </c>
      <c r="T18" s="1383" t="s">
        <v>8</v>
      </c>
      <c r="U18" s="1383"/>
    </row>
    <row r="19" spans="1:21" ht="13.5" thickTop="1"/>
    <row r="22" spans="1:21" hidden="1">
      <c r="B22" s="216">
        <v>1</v>
      </c>
      <c r="C22" s="216">
        <v>0</v>
      </c>
      <c r="D22" s="216">
        <v>0</v>
      </c>
      <c r="E22" s="216">
        <v>0</v>
      </c>
      <c r="F22" s="216">
        <v>0</v>
      </c>
      <c r="G22" s="216">
        <v>2</v>
      </c>
      <c r="H22" s="216">
        <v>2</v>
      </c>
      <c r="I22" s="216">
        <v>2</v>
      </c>
      <c r="J22" s="216">
        <v>1</v>
      </c>
      <c r="K22" s="216">
        <v>5</v>
      </c>
      <c r="L22" s="216">
        <v>19</v>
      </c>
    </row>
    <row r="23" spans="1:21" hidden="1">
      <c r="B23" s="216">
        <v>2</v>
      </c>
      <c r="C23" s="216">
        <v>4</v>
      </c>
      <c r="D23" s="216">
        <v>6</v>
      </c>
      <c r="E23" s="216">
        <v>3</v>
      </c>
      <c r="F23" s="216">
        <v>2</v>
      </c>
      <c r="G23" s="216">
        <v>0</v>
      </c>
      <c r="H23" s="216">
        <v>1</v>
      </c>
      <c r="I23" s="216">
        <v>0</v>
      </c>
      <c r="J23" s="216">
        <v>0</v>
      </c>
      <c r="K23" s="216">
        <v>0</v>
      </c>
      <c r="L23" s="216">
        <v>0</v>
      </c>
    </row>
    <row r="24" spans="1:21" hidden="1">
      <c r="B24" s="216">
        <v>3</v>
      </c>
      <c r="C24" s="216">
        <v>1</v>
      </c>
      <c r="D24" s="216">
        <v>10</v>
      </c>
      <c r="E24" s="216">
        <v>1</v>
      </c>
      <c r="F24" s="216">
        <v>2</v>
      </c>
      <c r="G24" s="216">
        <v>2</v>
      </c>
      <c r="H24" s="216">
        <v>3</v>
      </c>
      <c r="I24" s="216">
        <v>0</v>
      </c>
      <c r="J24" s="216">
        <v>2</v>
      </c>
      <c r="K24" s="216">
        <v>0</v>
      </c>
      <c r="L24" s="216">
        <v>10</v>
      </c>
    </row>
    <row r="25" spans="1:21" hidden="1">
      <c r="B25" s="216">
        <v>4</v>
      </c>
      <c r="C25" s="216">
        <v>1</v>
      </c>
      <c r="D25" s="216">
        <v>0</v>
      </c>
      <c r="E25" s="216">
        <v>0</v>
      </c>
      <c r="F25" s="216">
        <v>0</v>
      </c>
      <c r="G25" s="216">
        <v>6</v>
      </c>
      <c r="H25" s="216">
        <v>6</v>
      </c>
      <c r="I25" s="216">
        <v>16</v>
      </c>
      <c r="J25" s="216">
        <v>0</v>
      </c>
      <c r="K25" s="216">
        <v>7</v>
      </c>
      <c r="L25" s="216">
        <v>1</v>
      </c>
    </row>
    <row r="26" spans="1:21" hidden="1">
      <c r="B26" s="216">
        <v>51</v>
      </c>
      <c r="C26" s="216">
        <v>1</v>
      </c>
      <c r="D26" s="216">
        <v>2</v>
      </c>
      <c r="E26" s="216">
        <v>3</v>
      </c>
      <c r="F26" s="216">
        <v>6</v>
      </c>
      <c r="G26" s="216">
        <v>8</v>
      </c>
      <c r="H26" s="216">
        <v>4</v>
      </c>
      <c r="I26" s="216">
        <v>15</v>
      </c>
      <c r="J26" s="216">
        <v>3</v>
      </c>
      <c r="K26" s="216">
        <v>14</v>
      </c>
      <c r="L26" s="216">
        <v>12</v>
      </c>
    </row>
    <row r="27" spans="1:21" hidden="1">
      <c r="C27" s="216">
        <f>SUM(C22:C26)</f>
        <v>7</v>
      </c>
      <c r="D27" s="216">
        <f t="shared" ref="D27:L27" si="17">SUM(D22:D26)</f>
        <v>18</v>
      </c>
      <c r="E27" s="216">
        <f t="shared" si="17"/>
        <v>7</v>
      </c>
      <c r="F27" s="216">
        <f t="shared" si="17"/>
        <v>10</v>
      </c>
      <c r="G27" s="216">
        <f t="shared" si="17"/>
        <v>18</v>
      </c>
      <c r="H27" s="216">
        <f t="shared" si="17"/>
        <v>16</v>
      </c>
      <c r="I27" s="216">
        <f t="shared" si="17"/>
        <v>33</v>
      </c>
      <c r="J27" s="216">
        <f t="shared" si="17"/>
        <v>6</v>
      </c>
      <c r="K27" s="216">
        <f t="shared" si="17"/>
        <v>26</v>
      </c>
      <c r="L27" s="216">
        <f t="shared" si="17"/>
        <v>42</v>
      </c>
    </row>
  </sheetData>
  <mergeCells count="35">
    <mergeCell ref="A15:B15"/>
    <mergeCell ref="T15:U15"/>
    <mergeCell ref="A17:B17"/>
    <mergeCell ref="T17:U17"/>
    <mergeCell ref="A18:B18"/>
    <mergeCell ref="T18:U18"/>
    <mergeCell ref="T14:U14"/>
    <mergeCell ref="A8:B8"/>
    <mergeCell ref="T8:U8"/>
    <mergeCell ref="A9:B9"/>
    <mergeCell ref="T9:U9"/>
    <mergeCell ref="A10:B10"/>
    <mergeCell ref="T10:U10"/>
    <mergeCell ref="A11:B11"/>
    <mergeCell ref="T11:U11"/>
    <mergeCell ref="A12:B12"/>
    <mergeCell ref="A13:B13"/>
    <mergeCell ref="T13:U13"/>
    <mergeCell ref="A14:B14"/>
    <mergeCell ref="C4:D5"/>
    <mergeCell ref="E4:F5"/>
    <mergeCell ref="G4:H5"/>
    <mergeCell ref="I4:J5"/>
    <mergeCell ref="A1:U1"/>
    <mergeCell ref="A2:U2"/>
    <mergeCell ref="A3:S3"/>
    <mergeCell ref="T3:U3"/>
    <mergeCell ref="A4:B7"/>
    <mergeCell ref="K4:L4"/>
    <mergeCell ref="M4:N4"/>
    <mergeCell ref="O4:P4"/>
    <mergeCell ref="Q4:S4"/>
    <mergeCell ref="T4:U7"/>
    <mergeCell ref="K5:L5"/>
    <mergeCell ref="Q5:S5"/>
  </mergeCells>
  <printOptions horizontalCentered="1"/>
  <pageMargins left="1" right="1" top="1.5" bottom="1" header="1.5" footer="1"/>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J24"/>
  <sheetViews>
    <sheetView rightToLeft="1" view="pageBreakPreview" zoomScale="80" zoomScaleNormal="80" zoomScaleSheetLayoutView="80" workbookViewId="0">
      <selection activeCell="C14" sqref="C14:D14"/>
    </sheetView>
  </sheetViews>
  <sheetFormatPr defaultRowHeight="12.75"/>
  <cols>
    <col min="1" max="1" width="16" customWidth="1"/>
    <col min="2" max="2" width="11.5703125" customWidth="1"/>
    <col min="3" max="3" width="11.85546875" customWidth="1"/>
    <col min="4" max="4" width="10.140625" customWidth="1"/>
    <col min="5" max="5" width="10.7109375" customWidth="1"/>
    <col min="6" max="6" width="10.85546875" customWidth="1"/>
    <col min="7" max="7" width="12" customWidth="1"/>
    <col min="8" max="8" width="9.5703125" customWidth="1"/>
    <col min="9" max="9" width="10.42578125" customWidth="1"/>
    <col min="10" max="10" width="10.7109375" customWidth="1"/>
  </cols>
  <sheetData>
    <row r="1" spans="1:10" s="213" customFormat="1" ht="18">
      <c r="A1" s="1384" t="s">
        <v>643</v>
      </c>
      <c r="B1" s="1384"/>
      <c r="C1" s="1384"/>
      <c r="D1" s="1384"/>
      <c r="E1" s="1384"/>
      <c r="F1" s="1384"/>
      <c r="G1" s="1384"/>
      <c r="H1" s="1384"/>
      <c r="I1" s="1384"/>
      <c r="J1" s="1384"/>
    </row>
    <row r="2" spans="1:10" ht="24.75" customHeight="1">
      <c r="A2" s="1384" t="s">
        <v>443</v>
      </c>
      <c r="B2" s="1384"/>
      <c r="C2" s="1384"/>
      <c r="D2" s="1384"/>
      <c r="E2" s="1384"/>
      <c r="F2" s="1384"/>
      <c r="G2" s="1384"/>
      <c r="H2" s="1384"/>
      <c r="I2" s="1384"/>
      <c r="J2" s="1384"/>
    </row>
    <row r="3" spans="1:10" ht="19.5" customHeight="1">
      <c r="A3" s="1384"/>
      <c r="B3" s="1384"/>
      <c r="C3" s="1384"/>
      <c r="D3" s="1384"/>
      <c r="E3" s="1384"/>
      <c r="F3" s="1384"/>
      <c r="G3" s="1384"/>
      <c r="H3" s="1384"/>
      <c r="I3" s="1384"/>
      <c r="J3" s="1384"/>
    </row>
    <row r="4" spans="1:10" ht="20.100000000000001" customHeight="1" thickBot="1">
      <c r="A4" s="1356" t="s">
        <v>467</v>
      </c>
      <c r="B4" s="1356"/>
      <c r="C4" s="1356"/>
      <c r="D4" s="1356"/>
      <c r="E4" s="1356"/>
      <c r="F4" s="1356"/>
      <c r="G4" s="1356"/>
      <c r="H4" s="1356"/>
      <c r="I4" s="1385" t="s">
        <v>468</v>
      </c>
      <c r="J4" s="1385"/>
    </row>
    <row r="5" spans="1:10" ht="20.100000000000001" customHeight="1" thickTop="1">
      <c r="A5" s="1386" t="s">
        <v>444</v>
      </c>
      <c r="B5" s="1386"/>
      <c r="C5" s="1388" t="s">
        <v>445</v>
      </c>
      <c r="D5" s="1388"/>
      <c r="E5" s="1388"/>
      <c r="F5" s="1388"/>
      <c r="G5" s="1312" t="s">
        <v>192</v>
      </c>
      <c r="H5" s="1392" t="s">
        <v>8</v>
      </c>
      <c r="I5" s="1389" t="s">
        <v>446</v>
      </c>
      <c r="J5" s="1389"/>
    </row>
    <row r="6" spans="1:10" ht="20.100000000000001" customHeight="1" thickBot="1">
      <c r="A6" s="1387"/>
      <c r="B6" s="1387"/>
      <c r="C6" s="525" t="s">
        <v>181</v>
      </c>
      <c r="D6" s="565" t="s">
        <v>666</v>
      </c>
      <c r="E6" s="525" t="s">
        <v>182</v>
      </c>
      <c r="F6" s="565" t="s">
        <v>667</v>
      </c>
      <c r="G6" s="1391"/>
      <c r="H6" s="1393"/>
      <c r="I6" s="1390"/>
      <c r="J6" s="1390"/>
    </row>
    <row r="7" spans="1:10" ht="20.100000000000001" customHeight="1" thickTop="1">
      <c r="A7" s="1397" t="s">
        <v>183</v>
      </c>
      <c r="B7" s="1397"/>
      <c r="C7" s="1398">
        <v>56</v>
      </c>
      <c r="D7" s="1398"/>
      <c r="E7" s="1398">
        <v>69</v>
      </c>
      <c r="F7" s="1398"/>
      <c r="G7" s="1398">
        <f>SUM(C7:F7)</f>
        <v>125</v>
      </c>
      <c r="H7" s="1398"/>
      <c r="I7" s="1399" t="s">
        <v>447</v>
      </c>
      <c r="J7" s="1399"/>
    </row>
    <row r="8" spans="1:10" ht="20.100000000000001" customHeight="1">
      <c r="A8" s="1394" t="s">
        <v>184</v>
      </c>
      <c r="B8" s="1394"/>
      <c r="C8" s="1395">
        <v>46</v>
      </c>
      <c r="D8" s="1395"/>
      <c r="E8" s="1395">
        <v>43</v>
      </c>
      <c r="F8" s="1395"/>
      <c r="G8" s="1395">
        <f t="shared" ref="G8:G17" si="0">SUM(C8:F8)</f>
        <v>89</v>
      </c>
      <c r="H8" s="1395"/>
      <c r="I8" s="1396" t="s">
        <v>448</v>
      </c>
      <c r="J8" s="1396"/>
    </row>
    <row r="9" spans="1:10" ht="20.100000000000001" customHeight="1">
      <c r="A9" s="1394" t="s">
        <v>185</v>
      </c>
      <c r="B9" s="1394"/>
      <c r="C9" s="1395">
        <v>48</v>
      </c>
      <c r="D9" s="1395"/>
      <c r="E9" s="1395">
        <v>34</v>
      </c>
      <c r="F9" s="1395"/>
      <c r="G9" s="1395">
        <f t="shared" si="0"/>
        <v>82</v>
      </c>
      <c r="H9" s="1395"/>
      <c r="I9" s="1396" t="s">
        <v>276</v>
      </c>
      <c r="J9" s="1396"/>
    </row>
    <row r="10" spans="1:10" ht="20.100000000000001" customHeight="1">
      <c r="A10" s="1394" t="s">
        <v>186</v>
      </c>
      <c r="B10" s="1394"/>
      <c r="C10" s="1395">
        <v>14</v>
      </c>
      <c r="D10" s="1395"/>
      <c r="E10" s="1395">
        <v>18</v>
      </c>
      <c r="F10" s="1395"/>
      <c r="G10" s="1395">
        <f t="shared" si="0"/>
        <v>32</v>
      </c>
      <c r="H10" s="1395"/>
      <c r="I10" s="1396" t="s">
        <v>277</v>
      </c>
      <c r="J10" s="1396"/>
    </row>
    <row r="11" spans="1:10" ht="20.100000000000001" customHeight="1">
      <c r="A11" s="1394" t="s">
        <v>187</v>
      </c>
      <c r="B11" s="1394"/>
      <c r="C11" s="1395">
        <v>18</v>
      </c>
      <c r="D11" s="1395"/>
      <c r="E11" s="1395">
        <v>10</v>
      </c>
      <c r="F11" s="1395"/>
      <c r="G11" s="1395">
        <f t="shared" si="0"/>
        <v>28</v>
      </c>
      <c r="H11" s="1395"/>
      <c r="I11" s="1396" t="s">
        <v>278</v>
      </c>
      <c r="J11" s="1396"/>
    </row>
    <row r="12" spans="1:10" ht="20.100000000000001" customHeight="1">
      <c r="A12" s="1394" t="s">
        <v>188</v>
      </c>
      <c r="B12" s="1394"/>
      <c r="C12" s="1395">
        <v>8</v>
      </c>
      <c r="D12" s="1395"/>
      <c r="E12" s="1395">
        <v>4</v>
      </c>
      <c r="F12" s="1395"/>
      <c r="G12" s="1395">
        <f t="shared" si="0"/>
        <v>12</v>
      </c>
      <c r="H12" s="1395"/>
      <c r="I12" s="1396" t="s">
        <v>279</v>
      </c>
      <c r="J12" s="1396"/>
    </row>
    <row r="13" spans="1:10" ht="20.100000000000001" customHeight="1">
      <c r="A13" s="1394" t="s">
        <v>274</v>
      </c>
      <c r="B13" s="1394"/>
      <c r="C13" s="1395">
        <v>12</v>
      </c>
      <c r="D13" s="1395"/>
      <c r="E13" s="1395">
        <v>11</v>
      </c>
      <c r="F13" s="1395"/>
      <c r="G13" s="1395">
        <f t="shared" si="0"/>
        <v>23</v>
      </c>
      <c r="H13" s="1395"/>
      <c r="I13" s="1396" t="s">
        <v>280</v>
      </c>
      <c r="J13" s="1396"/>
    </row>
    <row r="14" spans="1:10" ht="20.100000000000001" customHeight="1">
      <c r="A14" s="1394" t="s">
        <v>189</v>
      </c>
      <c r="B14" s="1394"/>
      <c r="C14" s="1395">
        <v>2</v>
      </c>
      <c r="D14" s="1395"/>
      <c r="E14" s="1395">
        <v>0</v>
      </c>
      <c r="F14" s="1395"/>
      <c r="G14" s="1395">
        <f t="shared" si="0"/>
        <v>2</v>
      </c>
      <c r="H14" s="1395"/>
      <c r="I14" s="1396" t="s">
        <v>449</v>
      </c>
      <c r="J14" s="1396"/>
    </row>
    <row r="15" spans="1:10" ht="20.100000000000001" customHeight="1">
      <c r="A15" s="1394" t="s">
        <v>190</v>
      </c>
      <c r="B15" s="1394"/>
      <c r="C15" s="1395">
        <v>0</v>
      </c>
      <c r="D15" s="1395"/>
      <c r="E15" s="1395">
        <v>0</v>
      </c>
      <c r="F15" s="1395"/>
      <c r="G15" s="1395">
        <f t="shared" si="0"/>
        <v>0</v>
      </c>
      <c r="H15" s="1395"/>
      <c r="I15" s="1396" t="s">
        <v>450</v>
      </c>
      <c r="J15" s="1396"/>
    </row>
    <row r="16" spans="1:10" s="217" customFormat="1" ht="20.100000000000001" customHeight="1">
      <c r="A16" s="1394" t="s">
        <v>191</v>
      </c>
      <c r="B16" s="1394"/>
      <c r="C16" s="1395">
        <v>0</v>
      </c>
      <c r="D16" s="1395"/>
      <c r="E16" s="1395">
        <v>0</v>
      </c>
      <c r="F16" s="1395"/>
      <c r="G16" s="1395">
        <f t="shared" si="0"/>
        <v>0</v>
      </c>
      <c r="H16" s="1395"/>
      <c r="I16" s="1396" t="s">
        <v>451</v>
      </c>
      <c r="J16" s="1396"/>
    </row>
    <row r="17" spans="1:10" ht="21.95" customHeight="1" thickBot="1">
      <c r="A17" s="1402" t="s">
        <v>452</v>
      </c>
      <c r="B17" s="1402"/>
      <c r="C17" s="1403">
        <v>3</v>
      </c>
      <c r="D17" s="1403"/>
      <c r="E17" s="1403">
        <v>0</v>
      </c>
      <c r="F17" s="1403"/>
      <c r="G17" s="1403">
        <f t="shared" si="0"/>
        <v>3</v>
      </c>
      <c r="H17" s="1403"/>
      <c r="I17" s="1404" t="s">
        <v>372</v>
      </c>
      <c r="J17" s="1404"/>
    </row>
    <row r="18" spans="1:10" ht="25.5" customHeight="1" thickTop="1" thickBot="1">
      <c r="A18" s="1400" t="s">
        <v>4</v>
      </c>
      <c r="B18" s="1400"/>
      <c r="C18" s="1401">
        <f>SUM(C7:D17)</f>
        <v>207</v>
      </c>
      <c r="D18" s="1401"/>
      <c r="E18" s="1401">
        <f t="shared" ref="E18" si="1">SUM(E7:F17)</f>
        <v>189</v>
      </c>
      <c r="F18" s="1401"/>
      <c r="G18" s="1401">
        <f t="shared" ref="G18" si="2">SUM(G7:H17)</f>
        <v>396</v>
      </c>
      <c r="H18" s="1401"/>
      <c r="I18" s="1385" t="s">
        <v>8</v>
      </c>
      <c r="J18" s="1385"/>
    </row>
    <row r="19" spans="1:10" ht="13.5" thickTop="1">
      <c r="A19" s="1407"/>
      <c r="B19" s="1407"/>
      <c r="C19" s="223"/>
      <c r="D19" s="223"/>
      <c r="E19" s="223"/>
      <c r="F19" s="223"/>
      <c r="G19" s="223"/>
      <c r="H19" s="223"/>
      <c r="I19" s="223"/>
      <c r="J19" s="223"/>
    </row>
    <row r="20" spans="1:10" ht="15">
      <c r="A20" s="223"/>
      <c r="B20" s="580"/>
      <c r="C20" s="1408"/>
      <c r="D20" s="1408"/>
      <c r="E20" s="1408"/>
      <c r="F20" s="1408"/>
      <c r="G20" s="580"/>
      <c r="H20" s="223"/>
      <c r="I20" s="223"/>
      <c r="J20" s="223"/>
    </row>
    <row r="21" spans="1:10" ht="15">
      <c r="B21" s="218"/>
      <c r="C21" s="1406"/>
      <c r="D21" s="1406"/>
      <c r="E21" s="1406"/>
      <c r="F21" s="1406"/>
      <c r="G21" s="218"/>
    </row>
    <row r="22" spans="1:10" ht="15">
      <c r="B22" s="218"/>
      <c r="C22" s="1406"/>
      <c r="D22" s="1406"/>
      <c r="E22" s="1406"/>
      <c r="F22" s="1406"/>
      <c r="G22" s="218"/>
    </row>
    <row r="23" spans="1:10" ht="15">
      <c r="B23" s="218"/>
      <c r="C23" s="1405"/>
      <c r="D23" s="1405"/>
      <c r="E23" s="1406"/>
      <c r="F23" s="1406"/>
      <c r="G23" s="218"/>
    </row>
    <row r="24" spans="1:10">
      <c r="C24" s="378"/>
      <c r="D24" s="378"/>
    </row>
  </sheetData>
  <mergeCells count="78">
    <mergeCell ref="C23:D23"/>
    <mergeCell ref="E23:F23"/>
    <mergeCell ref="A19:B19"/>
    <mergeCell ref="C20:D20"/>
    <mergeCell ref="E20:F20"/>
    <mergeCell ref="C21:D21"/>
    <mergeCell ref="E21:F21"/>
    <mergeCell ref="C22:D22"/>
    <mergeCell ref="E22:F22"/>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A7:B7"/>
    <mergeCell ref="C7:D7"/>
    <mergeCell ref="E7:F7"/>
    <mergeCell ref="G7:H7"/>
    <mergeCell ref="I7:J7"/>
    <mergeCell ref="A8:B8"/>
    <mergeCell ref="C8:D8"/>
    <mergeCell ref="E8:F8"/>
    <mergeCell ref="G8:H8"/>
    <mergeCell ref="I8:J8"/>
    <mergeCell ref="A1:J1"/>
    <mergeCell ref="A2:J3"/>
    <mergeCell ref="A4:H4"/>
    <mergeCell ref="I4:J4"/>
    <mergeCell ref="A5:B6"/>
    <mergeCell ref="C5:F5"/>
    <mergeCell ref="I5:J6"/>
    <mergeCell ref="G5:G6"/>
    <mergeCell ref="H5:H6"/>
  </mergeCells>
  <printOptions horizontalCentered="1"/>
  <pageMargins left="1" right="1" top="1.5" bottom="1" header="1.5" footer="1"/>
  <pageSetup paperSize="9" scale="8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Q26"/>
  <sheetViews>
    <sheetView rightToLeft="1" view="pageBreakPreview" zoomScale="80" zoomScaleNormal="80" zoomScaleSheetLayoutView="80" workbookViewId="0">
      <selection activeCell="D14" sqref="D14"/>
    </sheetView>
  </sheetViews>
  <sheetFormatPr defaultRowHeight="12.75"/>
  <cols>
    <col min="1" max="1" width="12.7109375" style="220" customWidth="1"/>
    <col min="2" max="2" width="9.85546875" style="220" customWidth="1"/>
    <col min="3" max="3" width="8.85546875" style="220" customWidth="1"/>
    <col min="4" max="4" width="8.5703125" style="220" customWidth="1"/>
    <col min="5" max="5" width="8" style="220" customWidth="1"/>
    <col min="6" max="6" width="8.140625" style="220" customWidth="1"/>
    <col min="7" max="7" width="8.5703125" style="220" customWidth="1"/>
    <col min="8" max="8" width="8.7109375" style="220" customWidth="1"/>
    <col min="9" max="11" width="9.85546875" style="220" customWidth="1"/>
    <col min="12" max="12" width="13.140625" style="220" customWidth="1"/>
    <col min="13" max="14" width="9.85546875" style="220" customWidth="1"/>
    <col min="15" max="15" width="9.140625" hidden="1" customWidth="1"/>
    <col min="16" max="16" width="8.42578125" customWidth="1"/>
    <col min="17" max="17" width="12.7109375" customWidth="1"/>
  </cols>
  <sheetData>
    <row r="1" spans="1:17" s="213" customFormat="1" ht="33" customHeight="1">
      <c r="A1" s="1409" t="s">
        <v>644</v>
      </c>
      <c r="B1" s="1409"/>
      <c r="C1" s="1409"/>
      <c r="D1" s="1409"/>
      <c r="E1" s="1409"/>
      <c r="F1" s="1409"/>
      <c r="G1" s="1409"/>
      <c r="H1" s="1409"/>
      <c r="I1" s="1409"/>
      <c r="J1" s="1409"/>
      <c r="K1" s="1409"/>
      <c r="L1" s="1409"/>
      <c r="M1" s="1409"/>
      <c r="N1" s="1409"/>
      <c r="O1" s="1409"/>
      <c r="P1" s="1409"/>
      <c r="Q1" s="1409"/>
    </row>
    <row r="2" spans="1:17" ht="33.75" customHeight="1">
      <c r="A2" s="1384" t="s">
        <v>453</v>
      </c>
      <c r="B2" s="1384"/>
      <c r="C2" s="1384"/>
      <c r="D2" s="1384"/>
      <c r="E2" s="1384"/>
      <c r="F2" s="1384"/>
      <c r="G2" s="1384"/>
      <c r="H2" s="1384"/>
      <c r="I2" s="1384"/>
      <c r="J2" s="1384"/>
      <c r="K2" s="1384"/>
      <c r="L2" s="1384"/>
      <c r="M2" s="1384"/>
      <c r="N2" s="1384"/>
      <c r="O2" s="1384"/>
      <c r="P2" s="1384"/>
      <c r="Q2" s="1384"/>
    </row>
    <row r="3" spans="1:17" ht="25.5" customHeight="1" thickBot="1">
      <c r="A3" s="584" t="s">
        <v>482</v>
      </c>
      <c r="B3" s="584"/>
      <c r="C3" s="584"/>
      <c r="D3" s="584"/>
      <c r="E3" s="584"/>
      <c r="F3" s="584"/>
      <c r="G3" s="584"/>
      <c r="H3" s="584"/>
      <c r="I3" s="584"/>
      <c r="J3" s="584"/>
      <c r="K3" s="584"/>
      <c r="L3" s="584"/>
      <c r="M3" s="584"/>
      <c r="N3" s="1410" t="s">
        <v>483</v>
      </c>
      <c r="O3" s="1410"/>
      <c r="P3" s="1410"/>
      <c r="Q3" s="1410"/>
    </row>
    <row r="4" spans="1:17" ht="25.5" customHeight="1" thickTop="1">
      <c r="A4" s="1386" t="s">
        <v>456</v>
      </c>
      <c r="B4" s="1386" t="s">
        <v>621</v>
      </c>
      <c r="C4" s="1386"/>
      <c r="D4" s="1386" t="s">
        <v>457</v>
      </c>
      <c r="E4" s="1386"/>
      <c r="F4" s="1386" t="s">
        <v>458</v>
      </c>
      <c r="G4" s="1386"/>
      <c r="H4" s="1386" t="s">
        <v>459</v>
      </c>
      <c r="I4" s="1386"/>
      <c r="J4" s="1386" t="s">
        <v>460</v>
      </c>
      <c r="K4" s="1386"/>
      <c r="L4" s="1386" t="s">
        <v>345</v>
      </c>
      <c r="M4" s="1386"/>
      <c r="N4" s="1386"/>
      <c r="O4" s="585"/>
      <c r="P4" s="1386" t="s">
        <v>5</v>
      </c>
      <c r="Q4" s="1386"/>
    </row>
    <row r="5" spans="1:17" ht="19.5" customHeight="1">
      <c r="A5" s="1387"/>
      <c r="B5" s="1270" t="s">
        <v>461</v>
      </c>
      <c r="C5" s="1270"/>
      <c r="D5" s="1270" t="s">
        <v>462</v>
      </c>
      <c r="E5" s="1270"/>
      <c r="F5" s="1270" t="s">
        <v>463</v>
      </c>
      <c r="G5" s="1270"/>
      <c r="H5" s="1270" t="s">
        <v>464</v>
      </c>
      <c r="I5" s="1270"/>
      <c r="J5" s="1270" t="s">
        <v>465</v>
      </c>
      <c r="K5" s="1270"/>
      <c r="L5" s="1270" t="s">
        <v>8</v>
      </c>
      <c r="M5" s="1270"/>
      <c r="N5" s="1270"/>
      <c r="O5" s="585"/>
      <c r="P5" s="1387"/>
      <c r="Q5" s="1387"/>
    </row>
    <row r="6" spans="1:17" ht="21.75" customHeight="1">
      <c r="A6" s="1387"/>
      <c r="B6" s="525" t="s">
        <v>181</v>
      </c>
      <c r="C6" s="525" t="s">
        <v>182</v>
      </c>
      <c r="D6" s="525" t="s">
        <v>181</v>
      </c>
      <c r="E6" s="525" t="s">
        <v>182</v>
      </c>
      <c r="F6" s="525" t="s">
        <v>181</v>
      </c>
      <c r="G6" s="525" t="s">
        <v>182</v>
      </c>
      <c r="H6" s="525" t="s">
        <v>181</v>
      </c>
      <c r="I6" s="525" t="s">
        <v>182</v>
      </c>
      <c r="J6" s="525" t="s">
        <v>181</v>
      </c>
      <c r="K6" s="525" t="s">
        <v>182</v>
      </c>
      <c r="L6" s="525" t="s">
        <v>181</v>
      </c>
      <c r="M6" s="525" t="s">
        <v>182</v>
      </c>
      <c r="N6" s="525" t="s">
        <v>200</v>
      </c>
      <c r="O6" s="585"/>
      <c r="P6" s="1387"/>
      <c r="Q6" s="1387"/>
    </row>
    <row r="7" spans="1:17" ht="21.75" customHeight="1" thickBot="1">
      <c r="A7" s="1411"/>
      <c r="B7" s="581" t="s">
        <v>666</v>
      </c>
      <c r="C7" s="581" t="s">
        <v>667</v>
      </c>
      <c r="D7" s="581" t="s">
        <v>666</v>
      </c>
      <c r="E7" s="581" t="s">
        <v>667</v>
      </c>
      <c r="F7" s="581" t="s">
        <v>666</v>
      </c>
      <c r="G7" s="581" t="s">
        <v>667</v>
      </c>
      <c r="H7" s="581" t="s">
        <v>666</v>
      </c>
      <c r="I7" s="581" t="s">
        <v>667</v>
      </c>
      <c r="J7" s="581" t="s">
        <v>666</v>
      </c>
      <c r="K7" s="581" t="s">
        <v>667</v>
      </c>
      <c r="L7" s="581" t="s">
        <v>666</v>
      </c>
      <c r="M7" s="581" t="s">
        <v>667</v>
      </c>
      <c r="N7" s="507" t="s">
        <v>8</v>
      </c>
      <c r="O7" s="586"/>
      <c r="P7" s="1411"/>
      <c r="Q7" s="1411"/>
    </row>
    <row r="8" spans="1:17" ht="27" customHeight="1" thickTop="1">
      <c r="A8" s="587" t="s">
        <v>14</v>
      </c>
      <c r="B8" s="453">
        <v>6</v>
      </c>
      <c r="C8" s="453">
        <v>0</v>
      </c>
      <c r="D8" s="453">
        <v>2</v>
      </c>
      <c r="E8" s="453">
        <v>0</v>
      </c>
      <c r="F8" s="453">
        <v>0</v>
      </c>
      <c r="G8" s="453">
        <v>2</v>
      </c>
      <c r="H8" s="453">
        <v>1</v>
      </c>
      <c r="I8" s="453">
        <v>2</v>
      </c>
      <c r="J8" s="453">
        <v>0</v>
      </c>
      <c r="K8" s="453">
        <v>0</v>
      </c>
      <c r="L8" s="453">
        <f>J8+H8+F8+D8+B8</f>
        <v>9</v>
      </c>
      <c r="M8" s="453">
        <f>K8+I8+G8+E8+C8</f>
        <v>4</v>
      </c>
      <c r="N8" s="453">
        <f>M8+L8</f>
        <v>13</v>
      </c>
      <c r="O8" s="588"/>
      <c r="P8" s="1414" t="s">
        <v>15</v>
      </c>
      <c r="Q8" s="1414"/>
    </row>
    <row r="9" spans="1:17" ht="27" customHeight="1">
      <c r="A9" s="589" t="s">
        <v>20</v>
      </c>
      <c r="B9" s="363">
        <v>27</v>
      </c>
      <c r="C9" s="363">
        <v>55</v>
      </c>
      <c r="D9" s="363">
        <v>28</v>
      </c>
      <c r="E9" s="363">
        <v>12</v>
      </c>
      <c r="F9" s="363">
        <v>21</v>
      </c>
      <c r="G9" s="363">
        <v>21</v>
      </c>
      <c r="H9" s="363">
        <v>12</v>
      </c>
      <c r="I9" s="363">
        <v>18</v>
      </c>
      <c r="J9" s="363">
        <v>5</v>
      </c>
      <c r="K9" s="363">
        <v>8</v>
      </c>
      <c r="L9" s="363">
        <f t="shared" ref="L9:L18" si="0">J9+H9+F9+D9+B9</f>
        <v>93</v>
      </c>
      <c r="M9" s="363">
        <f t="shared" ref="M9:M17" si="1">K9+I9+G9+E9+C9</f>
        <v>114</v>
      </c>
      <c r="N9" s="363">
        <f t="shared" ref="N9:N17" si="2">M9+L9</f>
        <v>207</v>
      </c>
      <c r="O9" s="588"/>
      <c r="P9" s="1415" t="s">
        <v>21</v>
      </c>
      <c r="Q9" s="1415"/>
    </row>
    <row r="10" spans="1:17" ht="27" customHeight="1">
      <c r="A10" s="589" t="s">
        <v>22</v>
      </c>
      <c r="B10" s="415">
        <v>4</v>
      </c>
      <c r="C10" s="415">
        <v>1</v>
      </c>
      <c r="D10" s="415">
        <v>3</v>
      </c>
      <c r="E10" s="415">
        <v>0</v>
      </c>
      <c r="F10" s="415">
        <v>7</v>
      </c>
      <c r="G10" s="415">
        <v>1</v>
      </c>
      <c r="H10" s="415">
        <v>5</v>
      </c>
      <c r="I10" s="415">
        <v>6</v>
      </c>
      <c r="J10" s="415">
        <v>0</v>
      </c>
      <c r="K10" s="415">
        <v>0</v>
      </c>
      <c r="L10" s="415">
        <f t="shared" si="0"/>
        <v>19</v>
      </c>
      <c r="M10" s="415">
        <f t="shared" si="1"/>
        <v>8</v>
      </c>
      <c r="N10" s="415">
        <f t="shared" si="2"/>
        <v>27</v>
      </c>
      <c r="O10" s="588"/>
      <c r="P10" s="1415" t="s">
        <v>23</v>
      </c>
      <c r="Q10" s="1415"/>
    </row>
    <row r="11" spans="1:17" ht="27" customHeight="1">
      <c r="A11" s="589" t="s">
        <v>24</v>
      </c>
      <c r="B11" s="415">
        <v>9</v>
      </c>
      <c r="C11" s="415">
        <v>6</v>
      </c>
      <c r="D11" s="415">
        <v>2</v>
      </c>
      <c r="E11" s="415">
        <v>1</v>
      </c>
      <c r="F11" s="415">
        <v>3</v>
      </c>
      <c r="G11" s="415">
        <v>2</v>
      </c>
      <c r="H11" s="415">
        <v>1</v>
      </c>
      <c r="I11" s="415">
        <v>6</v>
      </c>
      <c r="J11" s="415">
        <v>0</v>
      </c>
      <c r="K11" s="415">
        <v>1</v>
      </c>
      <c r="L11" s="415">
        <f t="shared" si="0"/>
        <v>15</v>
      </c>
      <c r="M11" s="415">
        <f t="shared" si="1"/>
        <v>16</v>
      </c>
      <c r="N11" s="415">
        <f t="shared" si="2"/>
        <v>31</v>
      </c>
      <c r="O11" s="588"/>
      <c r="P11" s="1415" t="s">
        <v>25</v>
      </c>
      <c r="Q11" s="1415"/>
    </row>
    <row r="12" spans="1:17" ht="27" customHeight="1">
      <c r="A12" s="589" t="s">
        <v>26</v>
      </c>
      <c r="B12" s="415">
        <v>5</v>
      </c>
      <c r="C12" s="415">
        <v>0</v>
      </c>
      <c r="D12" s="415">
        <v>0</v>
      </c>
      <c r="E12" s="415">
        <v>0</v>
      </c>
      <c r="F12" s="415">
        <v>0</v>
      </c>
      <c r="G12" s="415">
        <v>1</v>
      </c>
      <c r="H12" s="415">
        <v>0</v>
      </c>
      <c r="I12" s="415">
        <v>7</v>
      </c>
      <c r="J12" s="415">
        <v>0</v>
      </c>
      <c r="K12" s="415">
        <v>0</v>
      </c>
      <c r="L12" s="415">
        <f t="shared" si="0"/>
        <v>5</v>
      </c>
      <c r="M12" s="415">
        <f t="shared" si="1"/>
        <v>8</v>
      </c>
      <c r="N12" s="415">
        <f t="shared" ref="N12" si="3">M12+L12</f>
        <v>13</v>
      </c>
      <c r="O12" s="588"/>
      <c r="P12" s="505"/>
      <c r="Q12" s="369" t="s">
        <v>27</v>
      </c>
    </row>
    <row r="13" spans="1:17" ht="27" customHeight="1">
      <c r="A13" s="589" t="s">
        <v>289</v>
      </c>
      <c r="B13" s="415">
        <v>3</v>
      </c>
      <c r="C13" s="415">
        <v>2</v>
      </c>
      <c r="D13" s="415">
        <v>5</v>
      </c>
      <c r="E13" s="415">
        <v>2</v>
      </c>
      <c r="F13" s="415">
        <v>8</v>
      </c>
      <c r="G13" s="415">
        <v>0</v>
      </c>
      <c r="H13" s="415">
        <v>4</v>
      </c>
      <c r="I13" s="415">
        <v>3</v>
      </c>
      <c r="J13" s="415">
        <v>0</v>
      </c>
      <c r="K13" s="415">
        <v>0</v>
      </c>
      <c r="L13" s="415">
        <f t="shared" si="0"/>
        <v>20</v>
      </c>
      <c r="M13" s="415">
        <f t="shared" si="1"/>
        <v>7</v>
      </c>
      <c r="N13" s="415">
        <f t="shared" si="2"/>
        <v>27</v>
      </c>
      <c r="O13" s="588"/>
      <c r="P13" s="1415" t="s">
        <v>31</v>
      </c>
      <c r="Q13" s="1415"/>
    </row>
    <row r="14" spans="1:17" ht="27" customHeight="1">
      <c r="A14" s="589" t="s">
        <v>32</v>
      </c>
      <c r="B14" s="415">
        <v>4</v>
      </c>
      <c r="C14" s="415">
        <v>2</v>
      </c>
      <c r="D14" s="415">
        <v>5</v>
      </c>
      <c r="E14" s="415">
        <v>0</v>
      </c>
      <c r="F14" s="415">
        <v>3</v>
      </c>
      <c r="G14" s="415">
        <v>4</v>
      </c>
      <c r="H14" s="415">
        <v>2</v>
      </c>
      <c r="I14" s="415">
        <v>1</v>
      </c>
      <c r="J14" s="415">
        <v>0</v>
      </c>
      <c r="K14" s="415">
        <v>1</v>
      </c>
      <c r="L14" s="415">
        <f t="shared" si="0"/>
        <v>14</v>
      </c>
      <c r="M14" s="415">
        <f t="shared" si="1"/>
        <v>8</v>
      </c>
      <c r="N14" s="415">
        <f t="shared" si="2"/>
        <v>22</v>
      </c>
      <c r="O14" s="588"/>
      <c r="P14" s="1415" t="s">
        <v>179</v>
      </c>
      <c r="Q14" s="1415"/>
    </row>
    <row r="15" spans="1:17" ht="27" customHeight="1">
      <c r="A15" s="589" t="s">
        <v>36</v>
      </c>
      <c r="B15" s="415">
        <v>5</v>
      </c>
      <c r="C15" s="415">
        <v>1</v>
      </c>
      <c r="D15" s="415">
        <v>0</v>
      </c>
      <c r="E15" s="415">
        <v>0</v>
      </c>
      <c r="F15" s="415">
        <v>2</v>
      </c>
      <c r="G15" s="415">
        <v>0</v>
      </c>
      <c r="H15" s="415">
        <v>0</v>
      </c>
      <c r="I15" s="415">
        <v>3</v>
      </c>
      <c r="J15" s="415">
        <v>0</v>
      </c>
      <c r="K15" s="415">
        <v>0</v>
      </c>
      <c r="L15" s="415">
        <f t="shared" si="0"/>
        <v>7</v>
      </c>
      <c r="M15" s="415">
        <f t="shared" si="1"/>
        <v>4</v>
      </c>
      <c r="N15" s="415">
        <f t="shared" ref="N15:N16" si="4">M15+L15</f>
        <v>11</v>
      </c>
      <c r="O15" s="588"/>
      <c r="P15" s="1376" t="s">
        <v>37</v>
      </c>
      <c r="Q15" s="1376"/>
    </row>
    <row r="16" spans="1:17" ht="27" customHeight="1">
      <c r="A16" s="590" t="s">
        <v>38</v>
      </c>
      <c r="B16" s="416">
        <v>1</v>
      </c>
      <c r="C16" s="416">
        <v>2</v>
      </c>
      <c r="D16" s="416">
        <v>0</v>
      </c>
      <c r="E16" s="416">
        <v>0</v>
      </c>
      <c r="F16" s="416">
        <v>4</v>
      </c>
      <c r="G16" s="416">
        <v>2</v>
      </c>
      <c r="H16" s="416">
        <v>3</v>
      </c>
      <c r="I16" s="416">
        <v>1</v>
      </c>
      <c r="J16" s="416">
        <v>0</v>
      </c>
      <c r="K16" s="416">
        <v>0</v>
      </c>
      <c r="L16" s="416">
        <f t="shared" si="0"/>
        <v>8</v>
      </c>
      <c r="M16" s="416">
        <f t="shared" si="1"/>
        <v>5</v>
      </c>
      <c r="N16" s="416">
        <f t="shared" si="4"/>
        <v>13</v>
      </c>
      <c r="O16" s="588"/>
      <c r="P16" s="395"/>
      <c r="Q16" s="395" t="s">
        <v>39</v>
      </c>
    </row>
    <row r="17" spans="1:17" ht="27" customHeight="1" thickBot="1">
      <c r="A17" s="590" t="s">
        <v>40</v>
      </c>
      <c r="B17" s="416">
        <v>12</v>
      </c>
      <c r="C17" s="416">
        <v>9</v>
      </c>
      <c r="D17" s="416">
        <v>0</v>
      </c>
      <c r="E17" s="416">
        <v>0</v>
      </c>
      <c r="F17" s="416">
        <v>5</v>
      </c>
      <c r="G17" s="416">
        <v>2</v>
      </c>
      <c r="H17" s="416">
        <v>0</v>
      </c>
      <c r="I17" s="416">
        <v>4</v>
      </c>
      <c r="J17" s="416">
        <v>0</v>
      </c>
      <c r="K17" s="416">
        <v>0</v>
      </c>
      <c r="L17" s="416">
        <f t="shared" si="0"/>
        <v>17</v>
      </c>
      <c r="M17" s="416">
        <f t="shared" si="1"/>
        <v>15</v>
      </c>
      <c r="N17" s="416">
        <f t="shared" si="2"/>
        <v>32</v>
      </c>
      <c r="O17" s="588"/>
      <c r="P17" s="1412" t="s">
        <v>41</v>
      </c>
      <c r="Q17" s="1412"/>
    </row>
    <row r="18" spans="1:17" ht="27" customHeight="1" thickTop="1" thickBot="1">
      <c r="A18" s="591" t="s">
        <v>4</v>
      </c>
      <c r="B18" s="417">
        <f>SUM(B8:B17)</f>
        <v>76</v>
      </c>
      <c r="C18" s="417">
        <f t="shared" ref="C18:N18" si="5">SUM(C8:C17)</f>
        <v>78</v>
      </c>
      <c r="D18" s="417">
        <f t="shared" si="5"/>
        <v>45</v>
      </c>
      <c r="E18" s="417">
        <f t="shared" si="5"/>
        <v>15</v>
      </c>
      <c r="F18" s="417">
        <f t="shared" si="5"/>
        <v>53</v>
      </c>
      <c r="G18" s="417">
        <f t="shared" si="5"/>
        <v>35</v>
      </c>
      <c r="H18" s="417">
        <f t="shared" si="5"/>
        <v>28</v>
      </c>
      <c r="I18" s="417">
        <f t="shared" si="5"/>
        <v>51</v>
      </c>
      <c r="J18" s="417">
        <f t="shared" si="5"/>
        <v>5</v>
      </c>
      <c r="K18" s="417">
        <f t="shared" si="5"/>
        <v>10</v>
      </c>
      <c r="L18" s="417">
        <f t="shared" si="0"/>
        <v>207</v>
      </c>
      <c r="M18" s="417">
        <f t="shared" si="5"/>
        <v>189</v>
      </c>
      <c r="N18" s="417">
        <f t="shared" si="5"/>
        <v>396</v>
      </c>
      <c r="O18" s="588"/>
      <c r="P18" s="1413" t="s">
        <v>8</v>
      </c>
      <c r="Q18" s="1413"/>
    </row>
    <row r="19" spans="1:17" ht="21.75" customHeight="1" thickTop="1">
      <c r="A19" s="388"/>
      <c r="B19" s="389"/>
      <c r="C19" s="389"/>
      <c r="D19" s="389"/>
      <c r="E19" s="389"/>
      <c r="F19" s="389"/>
      <c r="G19" s="389"/>
      <c r="H19" s="389"/>
      <c r="I19" s="389"/>
      <c r="J19" s="389"/>
      <c r="K19" s="389"/>
      <c r="L19" s="389"/>
      <c r="M19" s="389"/>
      <c r="N19" s="390"/>
      <c r="O19" s="383"/>
      <c r="P19" s="223"/>
      <c r="Q19" s="223"/>
    </row>
    <row r="26" spans="1:17">
      <c r="I26" s="379" t="s">
        <v>668</v>
      </c>
    </row>
  </sheetData>
  <mergeCells count="26">
    <mergeCell ref="L5:N5"/>
    <mergeCell ref="P15:Q15"/>
    <mergeCell ref="P17:Q17"/>
    <mergeCell ref="P18:Q18"/>
    <mergeCell ref="P8:Q8"/>
    <mergeCell ref="P9:Q9"/>
    <mergeCell ref="P10:Q10"/>
    <mergeCell ref="P11:Q11"/>
    <mergeCell ref="P13:Q13"/>
    <mergeCell ref="P14:Q14"/>
    <mergeCell ref="A1:Q1"/>
    <mergeCell ref="A2:Q2"/>
    <mergeCell ref="N3:Q3"/>
    <mergeCell ref="A4:A7"/>
    <mergeCell ref="B4:C4"/>
    <mergeCell ref="D4:E4"/>
    <mergeCell ref="F4:G4"/>
    <mergeCell ref="H4:I4"/>
    <mergeCell ref="J4:K4"/>
    <mergeCell ref="L4:N4"/>
    <mergeCell ref="P4:Q7"/>
    <mergeCell ref="B5:C5"/>
    <mergeCell ref="D5:E5"/>
    <mergeCell ref="F5:G5"/>
    <mergeCell ref="H5:I5"/>
    <mergeCell ref="J5:K5"/>
  </mergeCells>
  <printOptions horizontalCentered="1"/>
  <pageMargins left="1" right="1" top="1.5" bottom="1" header="1.5" footer="1"/>
  <pageSetup paperSize="9" scale="8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P17"/>
  <sheetViews>
    <sheetView rightToLeft="1" view="pageBreakPreview" zoomScale="80" zoomScaleNormal="80" zoomScaleSheetLayoutView="80" workbookViewId="0">
      <selection activeCell="D14" sqref="D14"/>
    </sheetView>
  </sheetViews>
  <sheetFormatPr defaultRowHeight="12.75"/>
  <cols>
    <col min="1" max="1" width="21.5703125" style="225" customWidth="1"/>
    <col min="2" max="14" width="8.28515625" customWidth="1"/>
    <col min="15" max="15" width="17.28515625" customWidth="1"/>
  </cols>
  <sheetData>
    <row r="1" spans="1:16" s="213" customFormat="1" ht="21" customHeight="1"/>
    <row r="2" spans="1:16" ht="24.75" customHeight="1">
      <c r="A2" s="1384" t="s">
        <v>645</v>
      </c>
      <c r="B2" s="1384"/>
      <c r="C2" s="1384"/>
      <c r="D2" s="1384"/>
      <c r="E2" s="1384"/>
      <c r="F2" s="1384"/>
      <c r="G2" s="1384"/>
      <c r="H2" s="1384"/>
      <c r="I2" s="1384"/>
      <c r="J2" s="1384"/>
      <c r="K2" s="1384"/>
      <c r="L2" s="1384"/>
      <c r="M2" s="1384"/>
      <c r="N2" s="1384"/>
      <c r="O2" s="596"/>
    </row>
    <row r="3" spans="1:16" ht="43.5" customHeight="1">
      <c r="A3" s="1384" t="s">
        <v>466</v>
      </c>
      <c r="B3" s="1384"/>
      <c r="C3" s="1384"/>
      <c r="D3" s="1384"/>
      <c r="E3" s="1384"/>
      <c r="F3" s="1384"/>
      <c r="G3" s="1384"/>
      <c r="H3" s="1384"/>
      <c r="I3" s="1384"/>
      <c r="J3" s="1384"/>
      <c r="K3" s="1384"/>
      <c r="L3" s="1384"/>
      <c r="M3" s="1384"/>
      <c r="N3" s="1384"/>
      <c r="O3" s="1384"/>
    </row>
    <row r="4" spans="1:16" ht="19.5" customHeight="1" thickBot="1">
      <c r="A4" s="559" t="s">
        <v>486</v>
      </c>
      <c r="B4" s="559"/>
      <c r="C4" s="559"/>
      <c r="D4" s="559"/>
      <c r="E4" s="559"/>
      <c r="F4" s="559"/>
      <c r="G4" s="559"/>
      <c r="H4" s="559"/>
      <c r="I4" s="559"/>
      <c r="J4" s="559"/>
      <c r="K4" s="559"/>
      <c r="L4" s="559"/>
      <c r="M4" s="559"/>
      <c r="N4" s="559"/>
      <c r="O4" s="582" t="s">
        <v>487</v>
      </c>
    </row>
    <row r="5" spans="1:16" ht="19.5" customHeight="1" thickTop="1">
      <c r="A5" s="1386" t="s">
        <v>469</v>
      </c>
      <c r="B5" s="1416" t="s">
        <v>620</v>
      </c>
      <c r="C5" s="1416"/>
      <c r="D5" s="1416" t="s">
        <v>617</v>
      </c>
      <c r="E5" s="1416"/>
      <c r="F5" s="1416" t="s">
        <v>618</v>
      </c>
      <c r="G5" s="1416"/>
      <c r="H5" s="1416" t="s">
        <v>619</v>
      </c>
      <c r="I5" s="1416"/>
      <c r="J5" s="1416" t="s">
        <v>72</v>
      </c>
      <c r="K5" s="1416"/>
      <c r="L5" s="1386" t="s">
        <v>345</v>
      </c>
      <c r="M5" s="1386"/>
      <c r="N5" s="1386"/>
      <c r="O5" s="1417" t="s">
        <v>470</v>
      </c>
    </row>
    <row r="6" spans="1:16" ht="19.5" customHeight="1">
      <c r="A6" s="1387"/>
      <c r="B6" s="1419"/>
      <c r="C6" s="1419"/>
      <c r="D6" s="1419"/>
      <c r="E6" s="1419"/>
      <c r="F6" s="1419"/>
      <c r="G6" s="1419"/>
      <c r="H6" s="1419"/>
      <c r="I6" s="1419"/>
      <c r="J6" s="1419" t="s">
        <v>715</v>
      </c>
      <c r="K6" s="1419"/>
      <c r="L6" s="510"/>
      <c r="M6" s="510"/>
      <c r="N6" s="510"/>
      <c r="O6" s="1410"/>
    </row>
    <row r="7" spans="1:16" ht="20.100000000000001" customHeight="1">
      <c r="A7" s="1387"/>
      <c r="B7" s="525" t="s">
        <v>181</v>
      </c>
      <c r="C7" s="525" t="s">
        <v>182</v>
      </c>
      <c r="D7" s="525" t="s">
        <v>181</v>
      </c>
      <c r="E7" s="525" t="s">
        <v>182</v>
      </c>
      <c r="F7" s="525" t="s">
        <v>181</v>
      </c>
      <c r="G7" s="525" t="s">
        <v>182</v>
      </c>
      <c r="H7" s="525" t="s">
        <v>181</v>
      </c>
      <c r="I7" s="525" t="s">
        <v>182</v>
      </c>
      <c r="J7" s="525" t="s">
        <v>181</v>
      </c>
      <c r="K7" s="525" t="s">
        <v>182</v>
      </c>
      <c r="L7" s="525" t="s">
        <v>181</v>
      </c>
      <c r="M7" s="525" t="s">
        <v>182</v>
      </c>
      <c r="N7" s="525" t="s">
        <v>200</v>
      </c>
      <c r="O7" s="1410"/>
    </row>
    <row r="8" spans="1:16" ht="27" customHeight="1" thickBot="1">
      <c r="A8" s="1387"/>
      <c r="B8" s="565" t="s">
        <v>666</v>
      </c>
      <c r="C8" s="565" t="s">
        <v>667</v>
      </c>
      <c r="D8" s="565" t="s">
        <v>666</v>
      </c>
      <c r="E8" s="565" t="s">
        <v>667</v>
      </c>
      <c r="F8" s="565" t="s">
        <v>666</v>
      </c>
      <c r="G8" s="565" t="s">
        <v>667</v>
      </c>
      <c r="H8" s="565" t="s">
        <v>666</v>
      </c>
      <c r="I8" s="565" t="s">
        <v>667</v>
      </c>
      <c r="J8" s="565" t="s">
        <v>666</v>
      </c>
      <c r="K8" s="565" t="s">
        <v>667</v>
      </c>
      <c r="L8" s="565" t="s">
        <v>666</v>
      </c>
      <c r="M8" s="565" t="s">
        <v>667</v>
      </c>
      <c r="N8" s="376" t="s">
        <v>8</v>
      </c>
      <c r="O8" s="1418"/>
      <c r="P8" s="222"/>
    </row>
    <row r="9" spans="1:16" ht="29.25" customHeight="1" thickTop="1">
      <c r="A9" s="597" t="s">
        <v>471</v>
      </c>
      <c r="B9" s="583">
        <v>8</v>
      </c>
      <c r="C9" s="583">
        <v>5</v>
      </c>
      <c r="D9" s="583">
        <v>3</v>
      </c>
      <c r="E9" s="583">
        <v>1</v>
      </c>
      <c r="F9" s="583">
        <v>10</v>
      </c>
      <c r="G9" s="583">
        <v>2</v>
      </c>
      <c r="H9" s="583">
        <v>7</v>
      </c>
      <c r="I9" s="583">
        <v>5</v>
      </c>
      <c r="J9" s="583">
        <v>21</v>
      </c>
      <c r="K9" s="583">
        <v>14</v>
      </c>
      <c r="L9" s="583">
        <f>J9+H9+F9+D9+B9</f>
        <v>49</v>
      </c>
      <c r="M9" s="583">
        <f>K9+I9+G9+E9+C9</f>
        <v>27</v>
      </c>
      <c r="N9" s="583">
        <f>SUM(L9:M9)</f>
        <v>76</v>
      </c>
      <c r="O9" s="598" t="s">
        <v>472</v>
      </c>
      <c r="P9" s="223"/>
    </row>
    <row r="10" spans="1:16" ht="29.25" customHeight="1">
      <c r="A10" s="599" t="s">
        <v>473</v>
      </c>
      <c r="B10" s="415">
        <v>3</v>
      </c>
      <c r="C10" s="415">
        <v>4</v>
      </c>
      <c r="D10" s="415">
        <v>2</v>
      </c>
      <c r="E10" s="415">
        <v>2</v>
      </c>
      <c r="F10" s="415">
        <v>0</v>
      </c>
      <c r="G10" s="415">
        <v>1</v>
      </c>
      <c r="H10" s="415">
        <v>7</v>
      </c>
      <c r="I10" s="415">
        <v>1</v>
      </c>
      <c r="J10" s="415">
        <v>20</v>
      </c>
      <c r="K10" s="415">
        <v>15</v>
      </c>
      <c r="L10" s="415">
        <f>J10+H10+F10+D10+B10</f>
        <v>32</v>
      </c>
      <c r="M10" s="415">
        <f t="shared" ref="L10:M15" si="0">K10+I10+G10+E10+C10</f>
        <v>23</v>
      </c>
      <c r="N10" s="415">
        <f>SUM(L10:M10)</f>
        <v>55</v>
      </c>
      <c r="O10" s="505" t="s">
        <v>208</v>
      </c>
      <c r="P10" s="223"/>
    </row>
    <row r="11" spans="1:16" ht="29.25" customHeight="1">
      <c r="A11" s="599" t="s">
        <v>474</v>
      </c>
      <c r="B11" s="415">
        <v>0</v>
      </c>
      <c r="C11" s="415">
        <v>9</v>
      </c>
      <c r="D11" s="415">
        <v>0</v>
      </c>
      <c r="E11" s="415">
        <v>3</v>
      </c>
      <c r="F11" s="415">
        <v>0</v>
      </c>
      <c r="G11" s="415">
        <v>7</v>
      </c>
      <c r="H11" s="415">
        <v>11</v>
      </c>
      <c r="I11" s="415">
        <v>4</v>
      </c>
      <c r="J11" s="415">
        <v>12</v>
      </c>
      <c r="K11" s="415">
        <v>17</v>
      </c>
      <c r="L11" s="415">
        <f t="shared" si="0"/>
        <v>23</v>
      </c>
      <c r="M11" s="415">
        <f t="shared" si="0"/>
        <v>40</v>
      </c>
      <c r="N11" s="415">
        <f t="shared" ref="N11:N15" si="1">SUM(L11:M11)</f>
        <v>63</v>
      </c>
      <c r="O11" s="505" t="s">
        <v>475</v>
      </c>
      <c r="P11" s="223"/>
    </row>
    <row r="12" spans="1:16" ht="29.25" customHeight="1">
      <c r="A12" s="599" t="s">
        <v>476</v>
      </c>
      <c r="B12" s="415">
        <v>1</v>
      </c>
      <c r="C12" s="415">
        <v>15</v>
      </c>
      <c r="D12" s="415">
        <v>13</v>
      </c>
      <c r="E12" s="415">
        <v>20</v>
      </c>
      <c r="F12" s="415">
        <v>17</v>
      </c>
      <c r="G12" s="415">
        <v>4</v>
      </c>
      <c r="H12" s="415">
        <v>25</v>
      </c>
      <c r="I12" s="415">
        <v>8</v>
      </c>
      <c r="J12" s="415">
        <v>32</v>
      </c>
      <c r="K12" s="415">
        <v>34</v>
      </c>
      <c r="L12" s="415">
        <f t="shared" si="0"/>
        <v>88</v>
      </c>
      <c r="M12" s="415">
        <f t="shared" si="0"/>
        <v>81</v>
      </c>
      <c r="N12" s="415">
        <f t="shared" si="1"/>
        <v>169</v>
      </c>
      <c r="O12" s="505" t="s">
        <v>477</v>
      </c>
      <c r="P12" s="223"/>
    </row>
    <row r="13" spans="1:16" ht="36" customHeight="1">
      <c r="A13" s="599" t="s">
        <v>478</v>
      </c>
      <c r="B13" s="415">
        <v>0</v>
      </c>
      <c r="C13" s="415">
        <v>0</v>
      </c>
      <c r="D13" s="415">
        <v>0</v>
      </c>
      <c r="E13" s="415">
        <v>0</v>
      </c>
      <c r="F13" s="415">
        <v>2</v>
      </c>
      <c r="G13" s="415">
        <v>1</v>
      </c>
      <c r="H13" s="415">
        <v>3</v>
      </c>
      <c r="I13" s="415">
        <v>3</v>
      </c>
      <c r="J13" s="415">
        <v>7</v>
      </c>
      <c r="K13" s="415">
        <v>3</v>
      </c>
      <c r="L13" s="415">
        <f t="shared" si="0"/>
        <v>12</v>
      </c>
      <c r="M13" s="415">
        <f t="shared" si="0"/>
        <v>7</v>
      </c>
      <c r="N13" s="415">
        <f>SUM(L13:M13)</f>
        <v>19</v>
      </c>
      <c r="O13" s="722" t="s">
        <v>716</v>
      </c>
      <c r="P13" s="223"/>
    </row>
    <row r="14" spans="1:16" ht="28.5" customHeight="1">
      <c r="A14" s="599" t="s">
        <v>479</v>
      </c>
      <c r="B14" s="415">
        <v>0</v>
      </c>
      <c r="C14" s="415">
        <v>2</v>
      </c>
      <c r="D14" s="415">
        <v>0</v>
      </c>
      <c r="E14" s="415">
        <v>1</v>
      </c>
      <c r="F14" s="415">
        <v>0</v>
      </c>
      <c r="G14" s="415">
        <v>3</v>
      </c>
      <c r="H14" s="415">
        <v>0</v>
      </c>
      <c r="I14" s="415">
        <v>1</v>
      </c>
      <c r="J14" s="415">
        <v>1</v>
      </c>
      <c r="K14" s="415">
        <v>0</v>
      </c>
      <c r="L14" s="415">
        <f t="shared" si="0"/>
        <v>1</v>
      </c>
      <c r="M14" s="415">
        <f t="shared" si="0"/>
        <v>7</v>
      </c>
      <c r="N14" s="415">
        <f>SUM(L14:M14)</f>
        <v>8</v>
      </c>
      <c r="O14" s="505" t="s">
        <v>480</v>
      </c>
      <c r="P14" s="223"/>
    </row>
    <row r="15" spans="1:16" ht="28.5" customHeight="1" thickBot="1">
      <c r="A15" s="600" t="s">
        <v>452</v>
      </c>
      <c r="B15" s="508">
        <v>1</v>
      </c>
      <c r="C15" s="508">
        <v>2</v>
      </c>
      <c r="D15" s="508">
        <v>0</v>
      </c>
      <c r="E15" s="508">
        <v>1</v>
      </c>
      <c r="F15" s="508">
        <v>0</v>
      </c>
      <c r="G15" s="508">
        <v>1</v>
      </c>
      <c r="H15" s="508">
        <v>0</v>
      </c>
      <c r="I15" s="508">
        <v>0</v>
      </c>
      <c r="J15" s="508">
        <v>1</v>
      </c>
      <c r="K15" s="508">
        <v>0</v>
      </c>
      <c r="L15" s="508">
        <f t="shared" si="0"/>
        <v>2</v>
      </c>
      <c r="M15" s="508">
        <f t="shared" si="0"/>
        <v>4</v>
      </c>
      <c r="N15" s="508">
        <f t="shared" si="1"/>
        <v>6</v>
      </c>
      <c r="O15" s="601" t="s">
        <v>372</v>
      </c>
    </row>
    <row r="16" spans="1:16" ht="33" customHeight="1" thickTop="1" thickBot="1">
      <c r="A16" s="602" t="s">
        <v>4</v>
      </c>
      <c r="B16" s="242">
        <f>SUM(B9:B15)</f>
        <v>13</v>
      </c>
      <c r="C16" s="242">
        <f t="shared" ref="C16:N16" si="2">SUM(C9:C15)</f>
        <v>37</v>
      </c>
      <c r="D16" s="242">
        <f t="shared" si="2"/>
        <v>18</v>
      </c>
      <c r="E16" s="242">
        <f t="shared" si="2"/>
        <v>28</v>
      </c>
      <c r="F16" s="242">
        <f t="shared" si="2"/>
        <v>29</v>
      </c>
      <c r="G16" s="242">
        <f t="shared" si="2"/>
        <v>19</v>
      </c>
      <c r="H16" s="242">
        <f t="shared" si="2"/>
        <v>53</v>
      </c>
      <c r="I16" s="242">
        <f>SUM(I9:I15)</f>
        <v>22</v>
      </c>
      <c r="J16" s="242">
        <f>SUM(J9:J15)</f>
        <v>94</v>
      </c>
      <c r="K16" s="242">
        <f t="shared" si="2"/>
        <v>83</v>
      </c>
      <c r="L16" s="242">
        <f>SUM(L9:L15)</f>
        <v>207</v>
      </c>
      <c r="M16" s="242">
        <f t="shared" si="2"/>
        <v>189</v>
      </c>
      <c r="N16" s="242">
        <f t="shared" si="2"/>
        <v>396</v>
      </c>
      <c r="O16" s="512" t="s">
        <v>8</v>
      </c>
    </row>
    <row r="17" ht="18" customHeight="1" thickTop="1"/>
  </sheetData>
  <mergeCells count="11">
    <mergeCell ref="A2:N2"/>
    <mergeCell ref="A3:O3"/>
    <mergeCell ref="A5:A8"/>
    <mergeCell ref="J5:K5"/>
    <mergeCell ref="L5:N5"/>
    <mergeCell ref="O5:O8"/>
    <mergeCell ref="B5:C6"/>
    <mergeCell ref="D5:E6"/>
    <mergeCell ref="F5:G6"/>
    <mergeCell ref="H5:I6"/>
    <mergeCell ref="J6:K6"/>
  </mergeCells>
  <printOptions horizontalCentered="1"/>
  <pageMargins left="1" right="1" top="1.5" bottom="1" header="1.5" footer="1"/>
  <pageSetup paperSize="9" scale="8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O19"/>
  <sheetViews>
    <sheetView rightToLeft="1" view="pageBreakPreview" zoomScale="80" zoomScaleNormal="80" zoomScaleSheetLayoutView="80" workbookViewId="0">
      <selection activeCell="D14" sqref="D14"/>
    </sheetView>
  </sheetViews>
  <sheetFormatPr defaultRowHeight="12.75"/>
  <cols>
    <col min="1" max="1" width="9.5703125" customWidth="1"/>
    <col min="2" max="2" width="8.140625" customWidth="1"/>
    <col min="3" max="3" width="9.28515625" customWidth="1"/>
    <col min="4" max="6" width="8.42578125" customWidth="1"/>
    <col min="7" max="7" width="8.7109375" customWidth="1"/>
    <col min="8" max="8" width="8.42578125" customWidth="1"/>
    <col min="9" max="9" width="8.140625" customWidth="1"/>
    <col min="10" max="10" width="9" customWidth="1"/>
    <col min="11" max="11" width="8.85546875" customWidth="1"/>
    <col min="12" max="12" width="9.42578125" customWidth="1"/>
    <col min="13" max="13" width="9.28515625" customWidth="1"/>
    <col min="14" max="14" width="9.85546875" customWidth="1"/>
    <col min="15" max="15" width="16.42578125" customWidth="1"/>
  </cols>
  <sheetData>
    <row r="1" spans="1:15" s="213" customFormat="1" ht="37.5" customHeight="1">
      <c r="A1" s="1420" t="s">
        <v>646</v>
      </c>
      <c r="B1" s="1420"/>
      <c r="C1" s="1420"/>
      <c r="D1" s="1420"/>
      <c r="E1" s="1420"/>
      <c r="F1" s="1420"/>
      <c r="G1" s="1420"/>
      <c r="H1" s="1420"/>
      <c r="I1" s="1420"/>
      <c r="J1" s="1420"/>
      <c r="K1" s="1420"/>
      <c r="L1" s="1420"/>
      <c r="M1" s="1420"/>
      <c r="N1" s="1420"/>
      <c r="O1" s="1420"/>
    </row>
    <row r="2" spans="1:15" s="213" customFormat="1" ht="25.5" customHeight="1">
      <c r="A2" s="1421" t="s">
        <v>481</v>
      </c>
      <c r="B2" s="1421"/>
      <c r="C2" s="1421"/>
      <c r="D2" s="1421"/>
      <c r="E2" s="1421"/>
      <c r="F2" s="1421"/>
      <c r="G2" s="1421"/>
      <c r="H2" s="1421"/>
      <c r="I2" s="1421"/>
      <c r="J2" s="1421"/>
      <c r="K2" s="1421"/>
      <c r="L2" s="1421"/>
      <c r="M2" s="1421"/>
      <c r="N2" s="1421"/>
      <c r="O2" s="1421"/>
    </row>
    <row r="3" spans="1:15" ht="25.5" customHeight="1" thickBot="1">
      <c r="A3" s="561" t="s">
        <v>293</v>
      </c>
      <c r="B3" s="561"/>
      <c r="C3" s="561"/>
      <c r="D3" s="561"/>
      <c r="E3" s="561"/>
      <c r="F3" s="561"/>
      <c r="G3" s="561"/>
      <c r="H3" s="561"/>
      <c r="I3" s="561"/>
      <c r="J3" s="561"/>
      <c r="K3" s="561"/>
      <c r="L3" s="561"/>
      <c r="M3" s="561"/>
      <c r="N3" s="582"/>
      <c r="O3" s="582" t="s">
        <v>294</v>
      </c>
    </row>
    <row r="4" spans="1:15" ht="24" customHeight="1" thickTop="1">
      <c r="A4" s="1345" t="s">
        <v>3</v>
      </c>
      <c r="B4" s="1349" t="s">
        <v>620</v>
      </c>
      <c r="C4" s="1349"/>
      <c r="D4" s="1349" t="s">
        <v>617</v>
      </c>
      <c r="E4" s="1349"/>
      <c r="F4" s="1349" t="s">
        <v>618</v>
      </c>
      <c r="G4" s="1349"/>
      <c r="H4" s="1349" t="s">
        <v>619</v>
      </c>
      <c r="I4" s="1349"/>
      <c r="J4" s="1351" t="s">
        <v>72</v>
      </c>
      <c r="K4" s="1351"/>
      <c r="L4" s="1345" t="s">
        <v>345</v>
      </c>
      <c r="M4" s="1345"/>
      <c r="N4" s="1345"/>
      <c r="O4" s="1423" t="s">
        <v>5</v>
      </c>
    </row>
    <row r="5" spans="1:15" ht="20.25" customHeight="1">
      <c r="A5" s="1420"/>
      <c r="B5" s="1346"/>
      <c r="C5" s="1346"/>
      <c r="D5" s="1346"/>
      <c r="E5" s="1346"/>
      <c r="F5" s="1346"/>
      <c r="G5" s="1346"/>
      <c r="H5" s="1346"/>
      <c r="I5" s="1346"/>
      <c r="J5" s="1426" t="s">
        <v>484</v>
      </c>
      <c r="K5" s="1426"/>
      <c r="L5" s="1427" t="s">
        <v>8</v>
      </c>
      <c r="M5" s="1427"/>
      <c r="N5" s="1427"/>
      <c r="O5" s="1424"/>
    </row>
    <row r="6" spans="1:15" ht="23.25" customHeight="1">
      <c r="A6" s="1420"/>
      <c r="B6" s="525" t="s">
        <v>181</v>
      </c>
      <c r="C6" s="525" t="s">
        <v>182</v>
      </c>
      <c r="D6" s="525" t="s">
        <v>181</v>
      </c>
      <c r="E6" s="525" t="s">
        <v>182</v>
      </c>
      <c r="F6" s="525" t="s">
        <v>181</v>
      </c>
      <c r="G6" s="525" t="s">
        <v>182</v>
      </c>
      <c r="H6" s="525" t="s">
        <v>181</v>
      </c>
      <c r="I6" s="525" t="s">
        <v>182</v>
      </c>
      <c r="J6" s="525" t="s">
        <v>181</v>
      </c>
      <c r="K6" s="525" t="s">
        <v>182</v>
      </c>
      <c r="L6" s="525" t="s">
        <v>181</v>
      </c>
      <c r="M6" s="525" t="s">
        <v>182</v>
      </c>
      <c r="N6" s="525" t="s">
        <v>200</v>
      </c>
      <c r="O6" s="1424"/>
    </row>
    <row r="7" spans="1:15" ht="20.25" customHeight="1" thickBot="1">
      <c r="A7" s="1422"/>
      <c r="B7" s="581" t="s">
        <v>666</v>
      </c>
      <c r="C7" s="581" t="s">
        <v>667</v>
      </c>
      <c r="D7" s="581" t="s">
        <v>666</v>
      </c>
      <c r="E7" s="581" t="s">
        <v>667</v>
      </c>
      <c r="F7" s="581" t="s">
        <v>666</v>
      </c>
      <c r="G7" s="581" t="s">
        <v>667</v>
      </c>
      <c r="H7" s="581" t="s">
        <v>666</v>
      </c>
      <c r="I7" s="581" t="s">
        <v>667</v>
      </c>
      <c r="J7" s="581" t="s">
        <v>666</v>
      </c>
      <c r="K7" s="581" t="s">
        <v>667</v>
      </c>
      <c r="L7" s="581" t="s">
        <v>666</v>
      </c>
      <c r="M7" s="581" t="s">
        <v>667</v>
      </c>
      <c r="N7" s="507" t="s">
        <v>8</v>
      </c>
      <c r="O7" s="1425"/>
    </row>
    <row r="8" spans="1:15" ht="25.5" customHeight="1" thickTop="1">
      <c r="A8" s="391" t="s">
        <v>14</v>
      </c>
      <c r="B8" s="382">
        <v>0</v>
      </c>
      <c r="C8" s="382">
        <v>0</v>
      </c>
      <c r="D8" s="382">
        <v>0</v>
      </c>
      <c r="E8" s="382">
        <v>0</v>
      </c>
      <c r="F8" s="382">
        <v>0</v>
      </c>
      <c r="G8" s="382">
        <v>0</v>
      </c>
      <c r="H8" s="382">
        <v>2</v>
      </c>
      <c r="I8" s="382">
        <v>1</v>
      </c>
      <c r="J8" s="382">
        <v>1</v>
      </c>
      <c r="K8" s="382">
        <v>0</v>
      </c>
      <c r="L8" s="382">
        <f>J8+H8+F8+D8+B8</f>
        <v>3</v>
      </c>
      <c r="M8" s="382">
        <f>K8+I8+G8+E8+C8</f>
        <v>1</v>
      </c>
      <c r="N8" s="382">
        <f>M8+L8</f>
        <v>4</v>
      </c>
      <c r="O8" s="506" t="s">
        <v>15</v>
      </c>
    </row>
    <row r="9" spans="1:15" ht="25.5" customHeight="1">
      <c r="A9" s="392" t="s">
        <v>20</v>
      </c>
      <c r="B9" s="381">
        <v>2</v>
      </c>
      <c r="C9" s="381">
        <v>11</v>
      </c>
      <c r="D9" s="381">
        <v>6</v>
      </c>
      <c r="E9" s="381">
        <v>18</v>
      </c>
      <c r="F9" s="381">
        <v>8</v>
      </c>
      <c r="G9" s="381">
        <v>5</v>
      </c>
      <c r="H9" s="381">
        <v>6</v>
      </c>
      <c r="I9" s="381">
        <v>2</v>
      </c>
      <c r="J9" s="381">
        <v>9</v>
      </c>
      <c r="K9" s="381">
        <v>9</v>
      </c>
      <c r="L9" s="381">
        <f t="shared" ref="L9:M17" si="0">J9+H9+F9+D9+B9</f>
        <v>31</v>
      </c>
      <c r="M9" s="381">
        <f t="shared" si="0"/>
        <v>45</v>
      </c>
      <c r="N9" s="381">
        <f t="shared" ref="N9:N17" si="1">M9+L9</f>
        <v>76</v>
      </c>
      <c r="O9" s="505" t="s">
        <v>21</v>
      </c>
    </row>
    <row r="10" spans="1:15" ht="25.5" customHeight="1">
      <c r="A10" s="392" t="s">
        <v>22</v>
      </c>
      <c r="B10" s="381">
        <v>0</v>
      </c>
      <c r="C10" s="381">
        <v>2</v>
      </c>
      <c r="D10" s="381">
        <v>2</v>
      </c>
      <c r="E10" s="381">
        <v>2</v>
      </c>
      <c r="F10" s="381">
        <v>3</v>
      </c>
      <c r="G10" s="381">
        <v>0</v>
      </c>
      <c r="H10" s="381">
        <v>1</v>
      </c>
      <c r="I10" s="381">
        <v>0</v>
      </c>
      <c r="J10" s="381">
        <v>1</v>
      </c>
      <c r="K10" s="381">
        <v>3</v>
      </c>
      <c r="L10" s="381">
        <f t="shared" si="0"/>
        <v>7</v>
      </c>
      <c r="M10" s="381">
        <f t="shared" si="0"/>
        <v>7</v>
      </c>
      <c r="N10" s="381">
        <f t="shared" si="1"/>
        <v>14</v>
      </c>
      <c r="O10" s="505" t="s">
        <v>23</v>
      </c>
    </row>
    <row r="11" spans="1:15" ht="25.5" customHeight="1">
      <c r="A11" s="392" t="s">
        <v>24</v>
      </c>
      <c r="B11" s="381">
        <v>1</v>
      </c>
      <c r="C11" s="381">
        <v>1</v>
      </c>
      <c r="D11" s="381">
        <v>1</v>
      </c>
      <c r="E11" s="381">
        <v>1</v>
      </c>
      <c r="F11" s="381">
        <v>1</v>
      </c>
      <c r="G11" s="381">
        <v>2</v>
      </c>
      <c r="H11" s="381">
        <v>0</v>
      </c>
      <c r="I11" s="381">
        <v>1</v>
      </c>
      <c r="J11" s="381">
        <v>0</v>
      </c>
      <c r="K11" s="381">
        <v>0</v>
      </c>
      <c r="L11" s="381">
        <f t="shared" si="0"/>
        <v>3</v>
      </c>
      <c r="M11" s="381">
        <f t="shared" si="0"/>
        <v>5</v>
      </c>
      <c r="N11" s="381">
        <f t="shared" si="1"/>
        <v>8</v>
      </c>
      <c r="O11" s="505" t="s">
        <v>25</v>
      </c>
    </row>
    <row r="12" spans="1:15" ht="25.5" customHeight="1">
      <c r="A12" s="392" t="s">
        <v>26</v>
      </c>
      <c r="B12" s="381">
        <v>1</v>
      </c>
      <c r="C12" s="381">
        <v>0</v>
      </c>
      <c r="D12" s="381">
        <v>0</v>
      </c>
      <c r="E12" s="381">
        <v>1</v>
      </c>
      <c r="F12" s="381">
        <v>0</v>
      </c>
      <c r="G12" s="381">
        <v>0</v>
      </c>
      <c r="H12" s="381">
        <v>0</v>
      </c>
      <c r="I12" s="381">
        <v>0</v>
      </c>
      <c r="J12" s="381">
        <v>0</v>
      </c>
      <c r="K12" s="381">
        <v>2</v>
      </c>
      <c r="L12" s="381">
        <f t="shared" si="0"/>
        <v>1</v>
      </c>
      <c r="M12" s="381">
        <f t="shared" si="0"/>
        <v>3</v>
      </c>
      <c r="N12" s="381">
        <f t="shared" si="1"/>
        <v>4</v>
      </c>
      <c r="O12" s="377" t="s">
        <v>27</v>
      </c>
    </row>
    <row r="13" spans="1:15" ht="25.5" customHeight="1">
      <c r="A13" s="392" t="s">
        <v>289</v>
      </c>
      <c r="B13" s="381">
        <v>1</v>
      </c>
      <c r="C13" s="381">
        <v>0</v>
      </c>
      <c r="D13" s="381">
        <v>0</v>
      </c>
      <c r="E13" s="381">
        <v>0</v>
      </c>
      <c r="F13" s="381">
        <v>1</v>
      </c>
      <c r="G13" s="381">
        <v>0</v>
      </c>
      <c r="H13" s="381">
        <v>0</v>
      </c>
      <c r="I13" s="381">
        <v>0</v>
      </c>
      <c r="J13" s="381">
        <v>1</v>
      </c>
      <c r="K13" s="381">
        <v>1</v>
      </c>
      <c r="L13" s="381">
        <f t="shared" si="0"/>
        <v>3</v>
      </c>
      <c r="M13" s="381">
        <f t="shared" si="0"/>
        <v>1</v>
      </c>
      <c r="N13" s="381">
        <f t="shared" si="1"/>
        <v>4</v>
      </c>
      <c r="O13" s="505" t="s">
        <v>31</v>
      </c>
    </row>
    <row r="14" spans="1:15" ht="25.5" customHeight="1">
      <c r="A14" s="392" t="s">
        <v>32</v>
      </c>
      <c r="B14" s="381">
        <v>1</v>
      </c>
      <c r="C14" s="381">
        <v>1</v>
      </c>
      <c r="D14" s="381">
        <v>0</v>
      </c>
      <c r="E14" s="381">
        <v>1</v>
      </c>
      <c r="F14" s="381">
        <v>0</v>
      </c>
      <c r="G14" s="381">
        <v>0</v>
      </c>
      <c r="H14" s="381">
        <v>1</v>
      </c>
      <c r="I14" s="381">
        <v>0</v>
      </c>
      <c r="J14" s="381">
        <v>0</v>
      </c>
      <c r="K14" s="381">
        <v>0</v>
      </c>
      <c r="L14" s="381">
        <f t="shared" si="0"/>
        <v>2</v>
      </c>
      <c r="M14" s="381">
        <f t="shared" si="0"/>
        <v>2</v>
      </c>
      <c r="N14" s="381">
        <f t="shared" si="1"/>
        <v>4</v>
      </c>
      <c r="O14" s="505" t="s">
        <v>179</v>
      </c>
    </row>
    <row r="15" spans="1:15" ht="23.25" customHeight="1">
      <c r="A15" s="392" t="s">
        <v>36</v>
      </c>
      <c r="B15" s="381">
        <v>0</v>
      </c>
      <c r="C15" s="381">
        <v>0</v>
      </c>
      <c r="D15" s="381">
        <v>1</v>
      </c>
      <c r="E15" s="381">
        <v>0</v>
      </c>
      <c r="F15" s="381">
        <v>0</v>
      </c>
      <c r="G15" s="381">
        <v>0</v>
      </c>
      <c r="H15" s="381">
        <v>0</v>
      </c>
      <c r="I15" s="381">
        <v>0</v>
      </c>
      <c r="J15" s="381">
        <v>4</v>
      </c>
      <c r="K15" s="381">
        <v>0</v>
      </c>
      <c r="L15" s="381">
        <f t="shared" si="0"/>
        <v>5</v>
      </c>
      <c r="M15" s="381">
        <f t="shared" si="0"/>
        <v>0</v>
      </c>
      <c r="N15" s="381">
        <f t="shared" si="1"/>
        <v>5</v>
      </c>
      <c r="O15" s="505" t="s">
        <v>37</v>
      </c>
    </row>
    <row r="16" spans="1:15" ht="23.25" customHeight="1">
      <c r="A16" s="427" t="s">
        <v>38</v>
      </c>
      <c r="B16" s="385">
        <v>0</v>
      </c>
      <c r="C16" s="385">
        <v>0</v>
      </c>
      <c r="D16" s="385">
        <v>0</v>
      </c>
      <c r="E16" s="385">
        <v>0</v>
      </c>
      <c r="F16" s="385">
        <v>2</v>
      </c>
      <c r="G16" s="385">
        <v>0</v>
      </c>
      <c r="H16" s="385">
        <v>0</v>
      </c>
      <c r="I16" s="385">
        <v>0</v>
      </c>
      <c r="J16" s="385">
        <v>0</v>
      </c>
      <c r="K16" s="385">
        <v>0</v>
      </c>
      <c r="L16" s="381">
        <f t="shared" ref="L16" si="2">J16+H16+F16+D16+B16</f>
        <v>2</v>
      </c>
      <c r="M16" s="381">
        <f t="shared" ref="M16" si="3">K16+I16+G16+E16+C16</f>
        <v>0</v>
      </c>
      <c r="N16" s="381">
        <f t="shared" ref="N16" si="4">M16+L16</f>
        <v>2</v>
      </c>
      <c r="O16" s="395" t="s">
        <v>39</v>
      </c>
    </row>
    <row r="17" spans="1:15" ht="26.25" customHeight="1" thickBot="1">
      <c r="A17" s="393" t="s">
        <v>40</v>
      </c>
      <c r="B17" s="394">
        <v>0</v>
      </c>
      <c r="C17" s="394">
        <v>0</v>
      </c>
      <c r="D17" s="394">
        <v>0</v>
      </c>
      <c r="E17" s="394">
        <v>0</v>
      </c>
      <c r="F17" s="394">
        <v>0</v>
      </c>
      <c r="G17" s="394">
        <v>0</v>
      </c>
      <c r="H17" s="394">
        <v>0</v>
      </c>
      <c r="I17" s="394">
        <v>1</v>
      </c>
      <c r="J17" s="394">
        <v>1</v>
      </c>
      <c r="K17" s="394">
        <v>0</v>
      </c>
      <c r="L17" s="394">
        <f t="shared" si="0"/>
        <v>1</v>
      </c>
      <c r="M17" s="394">
        <f t="shared" si="0"/>
        <v>1</v>
      </c>
      <c r="N17" s="394">
        <f t="shared" si="1"/>
        <v>2</v>
      </c>
      <c r="O17" s="395" t="s">
        <v>41</v>
      </c>
    </row>
    <row r="18" spans="1:15" ht="25.5" customHeight="1" thickTop="1" thickBot="1">
      <c r="A18" s="396" t="s">
        <v>4</v>
      </c>
      <c r="B18" s="397">
        <f>SUM(B8:B17)</f>
        <v>6</v>
      </c>
      <c r="C18" s="397">
        <f t="shared" ref="C18:N18" si="5">SUM(C8:C17)</f>
        <v>15</v>
      </c>
      <c r="D18" s="397">
        <f t="shared" si="5"/>
        <v>10</v>
      </c>
      <c r="E18" s="397">
        <f t="shared" si="5"/>
        <v>23</v>
      </c>
      <c r="F18" s="397">
        <f t="shared" si="5"/>
        <v>15</v>
      </c>
      <c r="G18" s="397">
        <f t="shared" si="5"/>
        <v>7</v>
      </c>
      <c r="H18" s="397">
        <f t="shared" si="5"/>
        <v>10</v>
      </c>
      <c r="I18" s="397">
        <f t="shared" si="5"/>
        <v>5</v>
      </c>
      <c r="J18" s="397">
        <f t="shared" si="5"/>
        <v>17</v>
      </c>
      <c r="K18" s="397">
        <f t="shared" si="5"/>
        <v>15</v>
      </c>
      <c r="L18" s="397">
        <f t="shared" si="5"/>
        <v>58</v>
      </c>
      <c r="M18" s="397">
        <f t="shared" si="5"/>
        <v>65</v>
      </c>
      <c r="N18" s="397">
        <f t="shared" si="5"/>
        <v>123</v>
      </c>
      <c r="O18" s="398" t="s">
        <v>8</v>
      </c>
    </row>
    <row r="19" spans="1:15" ht="13.5" thickTop="1"/>
  </sheetData>
  <mergeCells count="12">
    <mergeCell ref="A1:O1"/>
    <mergeCell ref="A2:O2"/>
    <mergeCell ref="A4:A7"/>
    <mergeCell ref="J4:K4"/>
    <mergeCell ref="L4:N4"/>
    <mergeCell ref="O4:O7"/>
    <mergeCell ref="J5:K5"/>
    <mergeCell ref="B4:C5"/>
    <mergeCell ref="D4:E5"/>
    <mergeCell ref="F4:G5"/>
    <mergeCell ref="H4:I5"/>
    <mergeCell ref="L5:N5"/>
  </mergeCells>
  <printOptions horizontalCentered="1"/>
  <pageMargins left="1" right="1" top="1.5" bottom="1" header="1.5" footer="1"/>
  <pageSetup paperSize="9" scale="8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O14"/>
  <sheetViews>
    <sheetView rightToLeft="1" view="pageBreakPreview" zoomScale="80" zoomScaleNormal="80" zoomScaleSheetLayoutView="80" workbookViewId="0">
      <selection activeCell="F12" sqref="F12"/>
    </sheetView>
  </sheetViews>
  <sheetFormatPr defaultRowHeight="12.75"/>
  <cols>
    <col min="1" max="1" width="12.85546875" customWidth="1"/>
    <col min="2" max="2" width="9.42578125" customWidth="1"/>
    <col min="3" max="3" width="8.5703125" customWidth="1"/>
    <col min="4" max="4" width="10.28515625" customWidth="1"/>
    <col min="5" max="5" width="9.42578125" customWidth="1"/>
    <col min="6" max="7" width="8.42578125" customWidth="1"/>
    <col min="8" max="8" width="8.7109375" customWidth="1"/>
    <col min="9" max="9" width="9.85546875" customWidth="1"/>
    <col min="10" max="10" width="10.42578125" customWidth="1"/>
    <col min="11" max="11" width="9.42578125" customWidth="1"/>
    <col min="12" max="12" width="9" customWidth="1"/>
    <col min="13" max="13" width="8.85546875" customWidth="1"/>
    <col min="14" max="14" width="9.42578125" customWidth="1"/>
    <col min="15" max="15" width="18.5703125" customWidth="1"/>
  </cols>
  <sheetData>
    <row r="1" spans="1:15" s="213" customFormat="1" ht="37.5" customHeight="1">
      <c r="A1" s="1387" t="s">
        <v>935</v>
      </c>
      <c r="B1" s="1387"/>
      <c r="C1" s="1387"/>
      <c r="D1" s="1387"/>
      <c r="E1" s="1387"/>
      <c r="F1" s="1387"/>
      <c r="G1" s="1387"/>
      <c r="H1" s="1387"/>
      <c r="I1" s="1387"/>
      <c r="J1" s="1387"/>
      <c r="K1" s="1387"/>
      <c r="L1" s="1387"/>
      <c r="M1" s="1387"/>
      <c r="N1" s="1387"/>
      <c r="O1" s="1387"/>
    </row>
    <row r="2" spans="1:15" s="213" customFormat="1" ht="25.5" customHeight="1">
      <c r="A2" s="1430" t="s">
        <v>481</v>
      </c>
      <c r="B2" s="1430"/>
      <c r="C2" s="1430"/>
      <c r="D2" s="1430"/>
      <c r="E2" s="1430"/>
      <c r="F2" s="1430"/>
      <c r="G2" s="1430"/>
      <c r="H2" s="1430"/>
      <c r="I2" s="1430"/>
      <c r="J2" s="1430"/>
      <c r="K2" s="1430"/>
      <c r="L2" s="1430"/>
      <c r="M2" s="1430"/>
      <c r="N2" s="1430"/>
      <c r="O2" s="1430"/>
    </row>
    <row r="3" spans="1:15" ht="25.5" customHeight="1" thickBot="1">
      <c r="A3" s="568" t="s">
        <v>496</v>
      </c>
      <c r="B3" s="568"/>
      <c r="C3" s="568"/>
      <c r="D3" s="568"/>
      <c r="E3" s="568"/>
      <c r="F3" s="568"/>
      <c r="G3" s="568"/>
      <c r="H3" s="568"/>
      <c r="I3" s="568"/>
      <c r="J3" s="568"/>
      <c r="K3" s="568"/>
      <c r="L3" s="568"/>
      <c r="M3" s="568"/>
      <c r="N3" s="568"/>
      <c r="O3" s="582" t="s">
        <v>771</v>
      </c>
    </row>
    <row r="4" spans="1:15" ht="50.25" customHeight="1" thickTop="1">
      <c r="A4" s="1386" t="s">
        <v>628</v>
      </c>
      <c r="B4" s="1431" t="s">
        <v>625</v>
      </c>
      <c r="C4" s="1431"/>
      <c r="D4" s="1431" t="s">
        <v>626</v>
      </c>
      <c r="E4" s="1431"/>
      <c r="F4" s="1431" t="s">
        <v>345</v>
      </c>
      <c r="G4" s="1431"/>
      <c r="H4" s="1431"/>
      <c r="I4" s="1431" t="s">
        <v>627</v>
      </c>
      <c r="J4" s="1431"/>
      <c r="K4" s="1431"/>
      <c r="L4" s="1386" t="s">
        <v>345</v>
      </c>
      <c r="M4" s="1386"/>
      <c r="N4" s="1386"/>
      <c r="O4" s="1428" t="s">
        <v>746</v>
      </c>
    </row>
    <row r="5" spans="1:15" ht="46.5" customHeight="1">
      <c r="A5" s="1387"/>
      <c r="B5" s="1343" t="s">
        <v>748</v>
      </c>
      <c r="C5" s="1343"/>
      <c r="D5" s="1343" t="s">
        <v>747</v>
      </c>
      <c r="E5" s="1343"/>
      <c r="F5" s="604"/>
      <c r="G5" s="604" t="s">
        <v>347</v>
      </c>
      <c r="H5" s="604"/>
      <c r="I5" s="604"/>
      <c r="J5" s="604" t="s">
        <v>745</v>
      </c>
      <c r="K5" s="604"/>
      <c r="L5" s="604"/>
      <c r="M5" s="604" t="s">
        <v>347</v>
      </c>
      <c r="N5" s="604" t="s">
        <v>8</v>
      </c>
      <c r="O5" s="1384"/>
    </row>
    <row r="6" spans="1:15" ht="23.25" customHeight="1">
      <c r="A6" s="1387"/>
      <c r="B6" s="525" t="s">
        <v>181</v>
      </c>
      <c r="C6" s="525" t="s">
        <v>182</v>
      </c>
      <c r="D6" s="525" t="s">
        <v>181</v>
      </c>
      <c r="E6" s="525" t="s">
        <v>182</v>
      </c>
      <c r="F6" s="525" t="s">
        <v>181</v>
      </c>
      <c r="G6" s="525" t="s">
        <v>182</v>
      </c>
      <c r="H6" s="525" t="s">
        <v>200</v>
      </c>
      <c r="I6" s="525" t="s">
        <v>181</v>
      </c>
      <c r="J6" s="525" t="s">
        <v>182</v>
      </c>
      <c r="K6" s="525" t="s">
        <v>200</v>
      </c>
      <c r="L6" s="525" t="s">
        <v>181</v>
      </c>
      <c r="M6" s="525" t="s">
        <v>182</v>
      </c>
      <c r="N6" s="525" t="s">
        <v>200</v>
      </c>
      <c r="O6" s="1384"/>
    </row>
    <row r="7" spans="1:15" ht="20.25" customHeight="1" thickBot="1">
      <c r="A7" s="1411"/>
      <c r="B7" s="581" t="s">
        <v>666</v>
      </c>
      <c r="C7" s="581" t="s">
        <v>667</v>
      </c>
      <c r="D7" s="581" t="s">
        <v>666</v>
      </c>
      <c r="E7" s="581" t="s">
        <v>667</v>
      </c>
      <c r="F7" s="581" t="s">
        <v>666</v>
      </c>
      <c r="G7" s="581" t="s">
        <v>667</v>
      </c>
      <c r="H7" s="507" t="s">
        <v>8</v>
      </c>
      <c r="I7" s="581" t="s">
        <v>666</v>
      </c>
      <c r="J7" s="581" t="s">
        <v>667</v>
      </c>
      <c r="K7" s="507" t="s">
        <v>8</v>
      </c>
      <c r="L7" s="581" t="s">
        <v>666</v>
      </c>
      <c r="M7" s="581" t="s">
        <v>667</v>
      </c>
      <c r="N7" s="507" t="s">
        <v>8</v>
      </c>
      <c r="O7" s="1429"/>
    </row>
    <row r="8" spans="1:15" ht="39" customHeight="1" thickTop="1">
      <c r="A8" s="382" t="s">
        <v>620</v>
      </c>
      <c r="B8" s="382">
        <v>0</v>
      </c>
      <c r="C8" s="382">
        <v>4</v>
      </c>
      <c r="D8" s="382">
        <v>3</v>
      </c>
      <c r="E8" s="382">
        <v>13</v>
      </c>
      <c r="F8" s="382">
        <f>D8+B8</f>
        <v>3</v>
      </c>
      <c r="G8" s="382">
        <f>E8+C8</f>
        <v>17</v>
      </c>
      <c r="H8" s="382">
        <f>G8+F8</f>
        <v>20</v>
      </c>
      <c r="I8" s="382">
        <v>8</v>
      </c>
      <c r="J8" s="382">
        <v>22</v>
      </c>
      <c r="K8" s="382">
        <f>SUM(I8:J8)</f>
        <v>30</v>
      </c>
      <c r="L8" s="382">
        <f>I8+D8+B8</f>
        <v>11</v>
      </c>
      <c r="M8" s="382">
        <f>J8+E8+C8</f>
        <v>39</v>
      </c>
      <c r="N8" s="382">
        <f>M8+L8</f>
        <v>50</v>
      </c>
      <c r="O8" s="506" t="s">
        <v>772</v>
      </c>
    </row>
    <row r="9" spans="1:15" ht="39" customHeight="1">
      <c r="A9" s="381" t="s">
        <v>617</v>
      </c>
      <c r="B9" s="381">
        <v>2</v>
      </c>
      <c r="C9" s="381">
        <v>4</v>
      </c>
      <c r="D9" s="381">
        <v>4</v>
      </c>
      <c r="E9" s="381">
        <v>4</v>
      </c>
      <c r="F9" s="382">
        <f t="shared" ref="F9:F12" si="0">D9+B9</f>
        <v>6</v>
      </c>
      <c r="G9" s="382">
        <f t="shared" ref="G9:G12" si="1">E9+C9</f>
        <v>8</v>
      </c>
      <c r="H9" s="382">
        <f t="shared" ref="H9:H12" si="2">G9+F9</f>
        <v>14</v>
      </c>
      <c r="I9" s="381">
        <v>8</v>
      </c>
      <c r="J9" s="381">
        <v>17</v>
      </c>
      <c r="K9" s="381">
        <f t="shared" ref="K9:K11" si="3">SUM(I9:J9)</f>
        <v>25</v>
      </c>
      <c r="L9" s="381">
        <f>I9+D9+B9</f>
        <v>14</v>
      </c>
      <c r="M9" s="381">
        <f t="shared" ref="M9:M12" si="4">J9+E9+C9</f>
        <v>25</v>
      </c>
      <c r="N9" s="381">
        <f t="shared" ref="N9:N12" si="5">M9+L9</f>
        <v>39</v>
      </c>
      <c r="O9" s="505" t="s">
        <v>774</v>
      </c>
    </row>
    <row r="10" spans="1:15" ht="39" customHeight="1">
      <c r="A10" s="381" t="s">
        <v>618</v>
      </c>
      <c r="B10" s="381">
        <v>11</v>
      </c>
      <c r="C10" s="381">
        <v>2</v>
      </c>
      <c r="D10" s="381">
        <v>10</v>
      </c>
      <c r="E10" s="381">
        <v>10</v>
      </c>
      <c r="F10" s="382">
        <f t="shared" si="0"/>
        <v>21</v>
      </c>
      <c r="G10" s="382">
        <f t="shared" si="1"/>
        <v>12</v>
      </c>
      <c r="H10" s="382">
        <f t="shared" si="2"/>
        <v>33</v>
      </c>
      <c r="I10" s="381">
        <v>17</v>
      </c>
      <c r="J10" s="381">
        <v>15</v>
      </c>
      <c r="K10" s="381">
        <f t="shared" si="3"/>
        <v>32</v>
      </c>
      <c r="L10" s="381">
        <f>I10+D10+B10</f>
        <v>38</v>
      </c>
      <c r="M10" s="381">
        <f t="shared" si="4"/>
        <v>27</v>
      </c>
      <c r="N10" s="381">
        <f t="shared" si="5"/>
        <v>65</v>
      </c>
      <c r="O10" s="505" t="s">
        <v>773</v>
      </c>
    </row>
    <row r="11" spans="1:15" ht="39" customHeight="1">
      <c r="A11" s="381" t="s">
        <v>619</v>
      </c>
      <c r="B11" s="381">
        <v>16</v>
      </c>
      <c r="C11" s="381">
        <v>8</v>
      </c>
      <c r="D11" s="381">
        <v>16</v>
      </c>
      <c r="E11" s="381">
        <v>9</v>
      </c>
      <c r="F11" s="382">
        <f t="shared" si="0"/>
        <v>32</v>
      </c>
      <c r="G11" s="382">
        <f t="shared" si="1"/>
        <v>17</v>
      </c>
      <c r="H11" s="382">
        <f t="shared" si="2"/>
        <v>49</v>
      </c>
      <c r="I11" s="381">
        <v>47</v>
      </c>
      <c r="J11" s="381">
        <v>10</v>
      </c>
      <c r="K11" s="381">
        <f t="shared" si="3"/>
        <v>57</v>
      </c>
      <c r="L11" s="381">
        <f>I11+D11+B11</f>
        <v>79</v>
      </c>
      <c r="M11" s="381">
        <f t="shared" si="4"/>
        <v>27</v>
      </c>
      <c r="N11" s="381">
        <f t="shared" si="5"/>
        <v>106</v>
      </c>
      <c r="O11" s="505" t="s">
        <v>775</v>
      </c>
    </row>
    <row r="12" spans="1:15" ht="39" customHeight="1" thickBot="1">
      <c r="A12" s="385" t="s">
        <v>72</v>
      </c>
      <c r="B12" s="385">
        <v>16</v>
      </c>
      <c r="C12" s="385">
        <v>24</v>
      </c>
      <c r="D12" s="385">
        <v>12</v>
      </c>
      <c r="E12" s="385">
        <v>26</v>
      </c>
      <c r="F12" s="382">
        <f t="shared" si="0"/>
        <v>28</v>
      </c>
      <c r="G12" s="382">
        <f t="shared" si="1"/>
        <v>50</v>
      </c>
      <c r="H12" s="382">
        <f t="shared" si="2"/>
        <v>78</v>
      </c>
      <c r="I12" s="385">
        <v>37</v>
      </c>
      <c r="J12" s="385">
        <v>21</v>
      </c>
      <c r="K12" s="385">
        <f>SUM(I12:J12)</f>
        <v>58</v>
      </c>
      <c r="L12" s="385">
        <f t="shared" ref="L12" si="6">I12+D12+B12</f>
        <v>65</v>
      </c>
      <c r="M12" s="385">
        <f t="shared" si="4"/>
        <v>71</v>
      </c>
      <c r="N12" s="385">
        <f t="shared" si="5"/>
        <v>136</v>
      </c>
      <c r="O12" s="605" t="s">
        <v>269</v>
      </c>
    </row>
    <row r="13" spans="1:15" ht="39" customHeight="1" thickBot="1">
      <c r="A13" s="603" t="s">
        <v>4</v>
      </c>
      <c r="B13" s="603">
        <f>SUM(B8:B12)</f>
        <v>45</v>
      </c>
      <c r="C13" s="603">
        <f t="shared" ref="C13:N13" si="7">SUM(C8:C12)</f>
        <v>42</v>
      </c>
      <c r="D13" s="603">
        <f t="shared" si="7"/>
        <v>45</v>
      </c>
      <c r="E13" s="603">
        <f t="shared" si="7"/>
        <v>62</v>
      </c>
      <c r="F13" s="603">
        <f t="shared" si="7"/>
        <v>90</v>
      </c>
      <c r="G13" s="603">
        <f t="shared" si="7"/>
        <v>104</v>
      </c>
      <c r="H13" s="603">
        <f t="shared" si="7"/>
        <v>194</v>
      </c>
      <c r="I13" s="603">
        <f t="shared" si="7"/>
        <v>117</v>
      </c>
      <c r="J13" s="603">
        <f t="shared" si="7"/>
        <v>85</v>
      </c>
      <c r="K13" s="603">
        <f t="shared" si="7"/>
        <v>202</v>
      </c>
      <c r="L13" s="603">
        <f t="shared" si="7"/>
        <v>207</v>
      </c>
      <c r="M13" s="603">
        <f t="shared" si="7"/>
        <v>189</v>
      </c>
      <c r="N13" s="603">
        <f t="shared" si="7"/>
        <v>396</v>
      </c>
      <c r="O13" s="454" t="s">
        <v>8</v>
      </c>
    </row>
    <row r="14" spans="1:15" ht="13.5" thickTop="1">
      <c r="D14" t="s">
        <v>1013</v>
      </c>
    </row>
  </sheetData>
  <mergeCells count="11">
    <mergeCell ref="O4:O7"/>
    <mergeCell ref="A1:O1"/>
    <mergeCell ref="A2:O2"/>
    <mergeCell ref="A4:A7"/>
    <mergeCell ref="L4:N4"/>
    <mergeCell ref="B4:C4"/>
    <mergeCell ref="D4:E4"/>
    <mergeCell ref="F4:H4"/>
    <mergeCell ref="I4:K4"/>
    <mergeCell ref="D5:E5"/>
    <mergeCell ref="B5:C5"/>
  </mergeCells>
  <printOptions horizontalCentered="1"/>
  <pageMargins left="1" right="1" top="1.5" bottom="1" header="1.5" footer="1"/>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Y20"/>
  <sheetViews>
    <sheetView rightToLeft="1" view="pageBreakPreview" zoomScale="80" zoomScaleNormal="80" zoomScaleSheetLayoutView="80" workbookViewId="0">
      <selection activeCell="D14" sqref="D14"/>
    </sheetView>
  </sheetViews>
  <sheetFormatPr defaultRowHeight="12.75"/>
  <cols>
    <col min="1" max="1" width="8.85546875" customWidth="1"/>
    <col min="2" max="2" width="6.42578125" customWidth="1"/>
    <col min="3" max="3" width="8.28515625" customWidth="1"/>
    <col min="4" max="4" width="6.5703125" customWidth="1"/>
    <col min="5" max="5" width="8.7109375" customWidth="1"/>
    <col min="6" max="6" width="7.140625" customWidth="1"/>
    <col min="7" max="7" width="8.7109375" customWidth="1"/>
    <col min="8" max="8" width="6.7109375" customWidth="1"/>
    <col min="9" max="9" width="7.42578125" customWidth="1"/>
    <col min="10" max="10" width="7.5703125" customWidth="1"/>
    <col min="11" max="11" width="8.28515625" customWidth="1"/>
    <col min="12" max="12" width="5.85546875" customWidth="1"/>
    <col min="13" max="13" width="8.28515625" customWidth="1"/>
    <col min="14" max="14" width="6.42578125" customWidth="1"/>
    <col min="15" max="15" width="7.85546875" customWidth="1"/>
    <col min="16" max="16" width="6.28515625" customWidth="1"/>
    <col min="17" max="17" width="7.7109375" customWidth="1"/>
    <col min="18" max="19" width="7.140625" customWidth="1"/>
    <col min="20" max="20" width="6.42578125" customWidth="1"/>
    <col min="21" max="22" width="7.5703125" customWidth="1"/>
    <col min="23" max="23" width="16.140625" customWidth="1"/>
  </cols>
  <sheetData>
    <row r="1" spans="1:25" s="213" customFormat="1" ht="26.25" customHeight="1">
      <c r="A1" s="1420" t="s">
        <v>647</v>
      </c>
      <c r="B1" s="1420"/>
      <c r="C1" s="1420"/>
      <c r="D1" s="1420"/>
      <c r="E1" s="1420"/>
      <c r="F1" s="1420"/>
      <c r="G1" s="1420"/>
      <c r="H1" s="1420"/>
      <c r="I1" s="1420"/>
      <c r="J1" s="1420"/>
      <c r="K1" s="1420"/>
      <c r="L1" s="1420"/>
      <c r="M1" s="1420"/>
      <c r="N1" s="1420"/>
      <c r="O1" s="1420"/>
      <c r="P1" s="1420"/>
      <c r="Q1" s="1420"/>
      <c r="R1" s="1420"/>
      <c r="S1" s="1420"/>
      <c r="T1" s="1420"/>
      <c r="U1" s="1420"/>
      <c r="V1" s="1420"/>
      <c r="W1" s="1420"/>
    </row>
    <row r="2" spans="1:25" ht="24.75" customHeight="1">
      <c r="A2" s="1420" t="s">
        <v>485</v>
      </c>
      <c r="B2" s="1420"/>
      <c r="C2" s="1420"/>
      <c r="D2" s="1420"/>
      <c r="E2" s="1420"/>
      <c r="F2" s="1420"/>
      <c r="G2" s="1420"/>
      <c r="H2" s="1420"/>
      <c r="I2" s="1420"/>
      <c r="J2" s="1420"/>
      <c r="K2" s="1420"/>
      <c r="L2" s="1420"/>
      <c r="M2" s="1420"/>
      <c r="N2" s="1420"/>
      <c r="O2" s="1420"/>
      <c r="P2" s="1420"/>
      <c r="Q2" s="1420"/>
      <c r="R2" s="1420"/>
      <c r="S2" s="1420"/>
      <c r="T2" s="1420"/>
      <c r="U2" s="1420"/>
      <c r="V2" s="1420"/>
      <c r="W2" s="1420"/>
    </row>
    <row r="3" spans="1:25" ht="22.5" customHeight="1" thickBot="1">
      <c r="A3" s="561" t="s">
        <v>776</v>
      </c>
      <c r="B3" s="561"/>
      <c r="C3" s="561"/>
      <c r="D3" s="561"/>
      <c r="E3" s="561"/>
      <c r="F3" s="561"/>
      <c r="G3" s="561"/>
      <c r="H3" s="561"/>
      <c r="I3" s="561"/>
      <c r="J3" s="561"/>
      <c r="K3" s="561"/>
      <c r="L3" s="561"/>
      <c r="M3" s="561"/>
      <c r="N3" s="561"/>
      <c r="O3" s="561"/>
      <c r="P3" s="561"/>
      <c r="Q3" s="561"/>
      <c r="R3" s="561"/>
      <c r="S3" s="561"/>
      <c r="T3" s="561"/>
      <c r="U3" s="561"/>
      <c r="V3" s="561"/>
      <c r="W3" s="582" t="s">
        <v>503</v>
      </c>
    </row>
    <row r="4" spans="1:25" ht="26.25" customHeight="1" thickTop="1">
      <c r="A4" s="1345" t="s">
        <v>3</v>
      </c>
      <c r="B4" s="1345" t="s">
        <v>488</v>
      </c>
      <c r="C4" s="1345"/>
      <c r="D4" s="1345" t="s">
        <v>409</v>
      </c>
      <c r="E4" s="1345"/>
      <c r="F4" s="1345" t="s">
        <v>417</v>
      </c>
      <c r="G4" s="1345"/>
      <c r="H4" s="1434" t="s">
        <v>623</v>
      </c>
      <c r="I4" s="1434"/>
      <c r="J4" s="1345" t="s">
        <v>412</v>
      </c>
      <c r="K4" s="1345"/>
      <c r="L4" s="1345" t="s">
        <v>489</v>
      </c>
      <c r="M4" s="1345"/>
      <c r="N4" s="1345" t="s">
        <v>490</v>
      </c>
      <c r="O4" s="1345"/>
      <c r="P4" s="1345" t="s">
        <v>415</v>
      </c>
      <c r="Q4" s="1345"/>
      <c r="R4" s="1345" t="s">
        <v>491</v>
      </c>
      <c r="S4" s="1345"/>
      <c r="T4" s="1345" t="s">
        <v>345</v>
      </c>
      <c r="U4" s="1345"/>
      <c r="V4" s="1345"/>
      <c r="W4" s="1352" t="s">
        <v>5</v>
      </c>
    </row>
    <row r="5" spans="1:25" ht="64.5" customHeight="1">
      <c r="A5" s="1420"/>
      <c r="B5" s="1344" t="s">
        <v>492</v>
      </c>
      <c r="C5" s="1344"/>
      <c r="D5" s="1344" t="s">
        <v>420</v>
      </c>
      <c r="E5" s="1344"/>
      <c r="F5" s="1344" t="s">
        <v>429</v>
      </c>
      <c r="G5" s="1344"/>
      <c r="H5" s="1344" t="s">
        <v>717</v>
      </c>
      <c r="I5" s="1344"/>
      <c r="J5" s="1344" t="s">
        <v>493</v>
      </c>
      <c r="K5" s="1344"/>
      <c r="L5" s="1344" t="s">
        <v>424</v>
      </c>
      <c r="M5" s="1344"/>
      <c r="N5" s="1344" t="s">
        <v>425</v>
      </c>
      <c r="O5" s="1344"/>
      <c r="P5" s="1344" t="s">
        <v>494</v>
      </c>
      <c r="Q5" s="1344"/>
      <c r="R5" s="1344" t="s">
        <v>372</v>
      </c>
      <c r="S5" s="1344"/>
      <c r="T5" s="1344" t="s">
        <v>8</v>
      </c>
      <c r="U5" s="1344"/>
      <c r="V5" s="1344"/>
      <c r="W5" s="1353"/>
    </row>
    <row r="6" spans="1:25" ht="20.25" customHeight="1">
      <c r="A6" s="1420"/>
      <c r="B6" s="527" t="s">
        <v>181</v>
      </c>
      <c r="C6" s="527" t="s">
        <v>182</v>
      </c>
      <c r="D6" s="527" t="s">
        <v>181</v>
      </c>
      <c r="E6" s="527" t="s">
        <v>182</v>
      </c>
      <c r="F6" s="527" t="s">
        <v>181</v>
      </c>
      <c r="G6" s="527" t="s">
        <v>182</v>
      </c>
      <c r="H6" s="527" t="s">
        <v>181</v>
      </c>
      <c r="I6" s="527" t="s">
        <v>182</v>
      </c>
      <c r="J6" s="527" t="s">
        <v>181</v>
      </c>
      <c r="K6" s="527" t="s">
        <v>182</v>
      </c>
      <c r="L6" s="527" t="s">
        <v>181</v>
      </c>
      <c r="M6" s="527" t="s">
        <v>182</v>
      </c>
      <c r="N6" s="527" t="s">
        <v>181</v>
      </c>
      <c r="O6" s="527" t="s">
        <v>182</v>
      </c>
      <c r="P6" s="527" t="s">
        <v>181</v>
      </c>
      <c r="Q6" s="527" t="s">
        <v>182</v>
      </c>
      <c r="R6" s="527" t="s">
        <v>181</v>
      </c>
      <c r="S6" s="527" t="s">
        <v>182</v>
      </c>
      <c r="T6" s="527" t="s">
        <v>181</v>
      </c>
      <c r="U6" s="527" t="s">
        <v>182</v>
      </c>
      <c r="V6" s="527" t="s">
        <v>200</v>
      </c>
      <c r="W6" s="1353"/>
    </row>
    <row r="7" spans="1:25" ht="20.25" customHeight="1" thickBot="1">
      <c r="A7" s="1422"/>
      <c r="B7" s="606" t="s">
        <v>666</v>
      </c>
      <c r="C7" s="606" t="s">
        <v>667</v>
      </c>
      <c r="D7" s="606" t="s">
        <v>666</v>
      </c>
      <c r="E7" s="606" t="s">
        <v>667</v>
      </c>
      <c r="F7" s="606" t="s">
        <v>666</v>
      </c>
      <c r="G7" s="606" t="s">
        <v>667</v>
      </c>
      <c r="H7" s="606" t="s">
        <v>666</v>
      </c>
      <c r="I7" s="606" t="s">
        <v>667</v>
      </c>
      <c r="J7" s="606" t="s">
        <v>666</v>
      </c>
      <c r="K7" s="606" t="s">
        <v>667</v>
      </c>
      <c r="L7" s="606" t="s">
        <v>666</v>
      </c>
      <c r="M7" s="606" t="s">
        <v>667</v>
      </c>
      <c r="N7" s="606" t="s">
        <v>666</v>
      </c>
      <c r="O7" s="606" t="s">
        <v>667</v>
      </c>
      <c r="P7" s="606" t="s">
        <v>666</v>
      </c>
      <c r="Q7" s="606" t="s">
        <v>667</v>
      </c>
      <c r="R7" s="606" t="s">
        <v>666</v>
      </c>
      <c r="S7" s="606" t="s">
        <v>667</v>
      </c>
      <c r="T7" s="606" t="s">
        <v>666</v>
      </c>
      <c r="U7" s="606" t="s">
        <v>667</v>
      </c>
      <c r="V7" s="511" t="s">
        <v>8</v>
      </c>
      <c r="W7" s="1354"/>
    </row>
    <row r="8" spans="1:25" ht="21.75" customHeight="1" thickTop="1">
      <c r="A8" s="380" t="s">
        <v>14</v>
      </c>
      <c r="B8" s="381">
        <v>2</v>
      </c>
      <c r="C8" s="381">
        <v>2</v>
      </c>
      <c r="D8" s="381">
        <v>0</v>
      </c>
      <c r="E8" s="381">
        <v>0</v>
      </c>
      <c r="F8" s="381">
        <v>0</v>
      </c>
      <c r="G8" s="381">
        <v>0</v>
      </c>
      <c r="H8" s="381">
        <v>0</v>
      </c>
      <c r="I8" s="381">
        <v>0</v>
      </c>
      <c r="J8" s="381">
        <v>0</v>
      </c>
      <c r="K8" s="381">
        <v>0</v>
      </c>
      <c r="L8" s="381">
        <v>0</v>
      </c>
      <c r="M8" s="381">
        <v>0</v>
      </c>
      <c r="N8" s="381">
        <v>0</v>
      </c>
      <c r="O8" s="381">
        <v>0</v>
      </c>
      <c r="P8" s="381">
        <v>0</v>
      </c>
      <c r="Q8" s="381">
        <v>0</v>
      </c>
      <c r="R8" s="381">
        <v>0</v>
      </c>
      <c r="S8" s="381">
        <v>0</v>
      </c>
      <c r="T8" s="381">
        <f t="shared" ref="T8:U11" si="0">R8+P8+N8+L8+J8+H8+F8+D8+B8</f>
        <v>2</v>
      </c>
      <c r="U8" s="381">
        <f t="shared" si="0"/>
        <v>2</v>
      </c>
      <c r="V8" s="381">
        <f>U8+T8</f>
        <v>4</v>
      </c>
      <c r="W8" s="505" t="s">
        <v>15</v>
      </c>
      <c r="Y8" s="220"/>
    </row>
    <row r="9" spans="1:25" ht="27" customHeight="1">
      <c r="A9" s="380" t="s">
        <v>20</v>
      </c>
      <c r="B9" s="381">
        <v>7</v>
      </c>
      <c r="C9" s="381">
        <v>1</v>
      </c>
      <c r="D9" s="381">
        <v>1</v>
      </c>
      <c r="E9" s="381">
        <v>0</v>
      </c>
      <c r="F9" s="382">
        <v>0</v>
      </c>
      <c r="G9" s="382">
        <v>0</v>
      </c>
      <c r="H9" s="382">
        <v>5</v>
      </c>
      <c r="I9" s="382">
        <v>4</v>
      </c>
      <c r="J9" s="382">
        <v>0</v>
      </c>
      <c r="K9" s="382">
        <v>0</v>
      </c>
      <c r="L9" s="382">
        <v>30</v>
      </c>
      <c r="M9" s="382">
        <v>13</v>
      </c>
      <c r="N9" s="382">
        <v>0</v>
      </c>
      <c r="O9" s="382">
        <v>0</v>
      </c>
      <c r="P9" s="382">
        <v>1</v>
      </c>
      <c r="Q9" s="382">
        <v>1</v>
      </c>
      <c r="R9" s="381">
        <v>3</v>
      </c>
      <c r="S9" s="381">
        <v>5</v>
      </c>
      <c r="T9" s="381">
        <f t="shared" si="0"/>
        <v>47</v>
      </c>
      <c r="U9" s="381">
        <f t="shared" si="0"/>
        <v>24</v>
      </c>
      <c r="V9" s="381">
        <f t="shared" ref="V9:V17" si="1">U9+T9</f>
        <v>71</v>
      </c>
      <c r="W9" s="505" t="s">
        <v>21</v>
      </c>
    </row>
    <row r="10" spans="1:25" ht="22.5" customHeight="1">
      <c r="A10" s="380" t="s">
        <v>22</v>
      </c>
      <c r="B10" s="381">
        <v>3</v>
      </c>
      <c r="C10" s="381">
        <v>1</v>
      </c>
      <c r="D10" s="381">
        <v>0</v>
      </c>
      <c r="E10" s="381">
        <v>2</v>
      </c>
      <c r="F10" s="381">
        <v>0</v>
      </c>
      <c r="G10" s="381">
        <v>0</v>
      </c>
      <c r="H10" s="381">
        <v>0</v>
      </c>
      <c r="I10" s="381">
        <v>0</v>
      </c>
      <c r="J10" s="381">
        <v>0</v>
      </c>
      <c r="K10" s="381">
        <v>0</v>
      </c>
      <c r="L10" s="382">
        <v>0</v>
      </c>
      <c r="M10" s="382">
        <v>1</v>
      </c>
      <c r="N10" s="381">
        <v>5</v>
      </c>
      <c r="O10" s="381">
        <v>1</v>
      </c>
      <c r="P10" s="381">
        <v>0</v>
      </c>
      <c r="Q10" s="381">
        <v>0</v>
      </c>
      <c r="R10" s="381">
        <v>0</v>
      </c>
      <c r="S10" s="381">
        <v>1</v>
      </c>
      <c r="T10" s="381">
        <f t="shared" si="0"/>
        <v>8</v>
      </c>
      <c r="U10" s="381">
        <f t="shared" si="0"/>
        <v>6</v>
      </c>
      <c r="V10" s="381">
        <f t="shared" si="1"/>
        <v>14</v>
      </c>
      <c r="W10" s="505" t="s">
        <v>23</v>
      </c>
    </row>
    <row r="11" spans="1:25" ht="24.75" customHeight="1">
      <c r="A11" s="380" t="s">
        <v>24</v>
      </c>
      <c r="B11" s="381">
        <v>0</v>
      </c>
      <c r="C11" s="381">
        <v>0</v>
      </c>
      <c r="D11" s="381">
        <v>0</v>
      </c>
      <c r="E11" s="381">
        <v>0</v>
      </c>
      <c r="F11" s="381">
        <v>1</v>
      </c>
      <c r="G11" s="381">
        <v>0</v>
      </c>
      <c r="H11" s="381">
        <v>5</v>
      </c>
      <c r="I11" s="381">
        <v>0</v>
      </c>
      <c r="J11" s="381">
        <v>0</v>
      </c>
      <c r="K11" s="381">
        <v>0</v>
      </c>
      <c r="L11" s="382">
        <v>1</v>
      </c>
      <c r="M11" s="382">
        <v>3</v>
      </c>
      <c r="N11" s="381">
        <v>0</v>
      </c>
      <c r="O11" s="381">
        <v>0</v>
      </c>
      <c r="P11" s="381">
        <v>0</v>
      </c>
      <c r="Q11" s="381">
        <v>0</v>
      </c>
      <c r="R11" s="381">
        <v>1</v>
      </c>
      <c r="S11" s="381">
        <v>0</v>
      </c>
      <c r="T11" s="381">
        <f t="shared" si="0"/>
        <v>8</v>
      </c>
      <c r="U11" s="381">
        <f t="shared" si="0"/>
        <v>3</v>
      </c>
      <c r="V11" s="381">
        <f t="shared" si="1"/>
        <v>11</v>
      </c>
      <c r="W11" s="505" t="s">
        <v>25</v>
      </c>
    </row>
    <row r="12" spans="1:25" ht="24.75" customHeight="1">
      <c r="A12" s="380" t="s">
        <v>26</v>
      </c>
      <c r="B12" s="381">
        <v>0</v>
      </c>
      <c r="C12" s="381">
        <v>0</v>
      </c>
      <c r="D12" s="381">
        <v>0</v>
      </c>
      <c r="E12" s="381">
        <v>0</v>
      </c>
      <c r="F12" s="381">
        <v>0</v>
      </c>
      <c r="G12" s="381">
        <v>0</v>
      </c>
      <c r="H12" s="381">
        <v>1</v>
      </c>
      <c r="I12" s="381">
        <v>2</v>
      </c>
      <c r="J12" s="381">
        <v>0</v>
      </c>
      <c r="K12" s="381">
        <v>0</v>
      </c>
      <c r="L12" s="382">
        <v>0</v>
      </c>
      <c r="M12" s="382">
        <v>1</v>
      </c>
      <c r="N12" s="381">
        <v>0</v>
      </c>
      <c r="O12" s="381">
        <v>0</v>
      </c>
      <c r="P12" s="381">
        <v>0</v>
      </c>
      <c r="Q12" s="381">
        <v>0</v>
      </c>
      <c r="R12" s="381">
        <v>0</v>
      </c>
      <c r="S12" s="381">
        <v>0</v>
      </c>
      <c r="T12" s="381">
        <f t="shared" ref="T12" si="2">R12+P12+N12+L12+J12+H12+F12+D12+B12</f>
        <v>1</v>
      </c>
      <c r="U12" s="381">
        <f t="shared" ref="U12" si="3">S12+Q12+O12+M12+K12+I12+G12+E12+C12</f>
        <v>3</v>
      </c>
      <c r="V12" s="381">
        <f t="shared" ref="V12" si="4">U12+T12</f>
        <v>4</v>
      </c>
      <c r="W12" s="360" t="s">
        <v>27</v>
      </c>
    </row>
    <row r="13" spans="1:25" ht="25.5" customHeight="1">
      <c r="A13" s="380" t="s">
        <v>289</v>
      </c>
      <c r="B13" s="381">
        <v>1</v>
      </c>
      <c r="C13" s="381">
        <v>0</v>
      </c>
      <c r="D13" s="381">
        <v>0</v>
      </c>
      <c r="E13" s="381">
        <v>0</v>
      </c>
      <c r="F13" s="381">
        <v>1</v>
      </c>
      <c r="G13" s="381">
        <v>7</v>
      </c>
      <c r="H13" s="381">
        <v>0</v>
      </c>
      <c r="I13" s="381">
        <v>0</v>
      </c>
      <c r="J13" s="381">
        <v>0</v>
      </c>
      <c r="K13" s="381">
        <v>0</v>
      </c>
      <c r="L13" s="381">
        <v>2</v>
      </c>
      <c r="M13" s="381">
        <v>4</v>
      </c>
      <c r="N13" s="381">
        <v>0</v>
      </c>
      <c r="O13" s="381">
        <v>0</v>
      </c>
      <c r="P13" s="381">
        <v>0</v>
      </c>
      <c r="Q13" s="381">
        <v>0</v>
      </c>
      <c r="R13" s="381">
        <v>0</v>
      </c>
      <c r="S13" s="381">
        <v>0</v>
      </c>
      <c r="T13" s="381">
        <f t="shared" ref="T13:U17" si="5">R13+P13+N13+L13+J13+H13+F13+D13+B13</f>
        <v>4</v>
      </c>
      <c r="U13" s="381">
        <f t="shared" si="5"/>
        <v>11</v>
      </c>
      <c r="V13" s="381">
        <f t="shared" si="1"/>
        <v>15</v>
      </c>
      <c r="W13" s="505" t="s">
        <v>31</v>
      </c>
    </row>
    <row r="14" spans="1:25" ht="25.5" customHeight="1">
      <c r="A14" s="380" t="s">
        <v>32</v>
      </c>
      <c r="B14" s="381">
        <v>1</v>
      </c>
      <c r="C14" s="381">
        <v>0</v>
      </c>
      <c r="D14" s="381">
        <v>0</v>
      </c>
      <c r="E14" s="401">
        <v>0</v>
      </c>
      <c r="F14" s="381">
        <v>3</v>
      </c>
      <c r="G14" s="381">
        <v>0</v>
      </c>
      <c r="H14" s="381">
        <v>4</v>
      </c>
      <c r="I14" s="381">
        <v>1</v>
      </c>
      <c r="J14" s="381">
        <v>0</v>
      </c>
      <c r="K14" s="381">
        <v>0</v>
      </c>
      <c r="L14" s="382">
        <v>1</v>
      </c>
      <c r="M14" s="382">
        <v>0</v>
      </c>
      <c r="N14" s="381">
        <v>0</v>
      </c>
      <c r="O14" s="381">
        <v>0</v>
      </c>
      <c r="P14" s="381">
        <v>1</v>
      </c>
      <c r="Q14" s="381">
        <v>0</v>
      </c>
      <c r="R14" s="381">
        <v>0</v>
      </c>
      <c r="S14" s="381">
        <v>0</v>
      </c>
      <c r="T14" s="381">
        <f t="shared" si="5"/>
        <v>10</v>
      </c>
      <c r="U14" s="381">
        <f t="shared" si="5"/>
        <v>1</v>
      </c>
      <c r="V14" s="381">
        <f t="shared" si="1"/>
        <v>11</v>
      </c>
      <c r="W14" s="359" t="s">
        <v>179</v>
      </c>
    </row>
    <row r="15" spans="1:25" ht="25.5" customHeight="1">
      <c r="A15" s="380" t="s">
        <v>36</v>
      </c>
      <c r="B15" s="381">
        <v>1</v>
      </c>
      <c r="C15" s="381">
        <v>0</v>
      </c>
      <c r="D15" s="381">
        <v>0</v>
      </c>
      <c r="E15" s="381">
        <v>0</v>
      </c>
      <c r="F15" s="381">
        <v>1</v>
      </c>
      <c r="G15" s="381">
        <v>0</v>
      </c>
      <c r="H15" s="381">
        <v>0</v>
      </c>
      <c r="I15" s="381">
        <v>0</v>
      </c>
      <c r="J15" s="381">
        <v>0</v>
      </c>
      <c r="K15" s="381">
        <v>0</v>
      </c>
      <c r="L15" s="382">
        <v>1</v>
      </c>
      <c r="M15" s="382">
        <v>0</v>
      </c>
      <c r="N15" s="381">
        <v>0</v>
      </c>
      <c r="O15" s="381">
        <v>0</v>
      </c>
      <c r="P15" s="381">
        <v>0</v>
      </c>
      <c r="Q15" s="381">
        <v>0</v>
      </c>
      <c r="R15" s="381">
        <v>0</v>
      </c>
      <c r="S15" s="381">
        <v>0</v>
      </c>
      <c r="T15" s="381">
        <f t="shared" si="5"/>
        <v>3</v>
      </c>
      <c r="U15" s="381">
        <f t="shared" si="5"/>
        <v>0</v>
      </c>
      <c r="V15" s="381">
        <f t="shared" ref="V15" si="6">U15+T15</f>
        <v>3</v>
      </c>
      <c r="W15" s="359" t="s">
        <v>37</v>
      </c>
    </row>
    <row r="16" spans="1:25" ht="25.5" customHeight="1">
      <c r="A16" s="384" t="s">
        <v>527</v>
      </c>
      <c r="B16" s="385">
        <v>4</v>
      </c>
      <c r="C16" s="381">
        <v>0</v>
      </c>
      <c r="D16" s="381">
        <v>0</v>
      </c>
      <c r="E16" s="381">
        <v>0</v>
      </c>
      <c r="F16" s="381">
        <v>0</v>
      </c>
      <c r="G16" s="381">
        <v>0</v>
      </c>
      <c r="H16" s="381">
        <v>0</v>
      </c>
      <c r="I16" s="381">
        <v>0</v>
      </c>
      <c r="J16" s="381">
        <v>0</v>
      </c>
      <c r="K16" s="381">
        <v>0</v>
      </c>
      <c r="L16" s="381">
        <v>0</v>
      </c>
      <c r="M16" s="381">
        <v>0</v>
      </c>
      <c r="N16" s="381">
        <v>0</v>
      </c>
      <c r="O16" s="381">
        <v>0</v>
      </c>
      <c r="P16" s="381">
        <v>0</v>
      </c>
      <c r="Q16" s="381">
        <v>0</v>
      </c>
      <c r="R16" s="381">
        <v>0</v>
      </c>
      <c r="S16" s="381">
        <v>0</v>
      </c>
      <c r="T16" s="381">
        <f t="shared" ref="T16" si="7">R16+P16+N16+L16+J16+H16+F16+D16+B16</f>
        <v>4</v>
      </c>
      <c r="U16" s="381">
        <f t="shared" ref="U16" si="8">S16+Q16+O16+M16+K16+I16+G16+E16+C16</f>
        <v>0</v>
      </c>
      <c r="V16" s="381">
        <f t="shared" ref="V16" si="9">U16+T16</f>
        <v>4</v>
      </c>
      <c r="W16" s="395" t="s">
        <v>39</v>
      </c>
    </row>
    <row r="17" spans="1:23" ht="22.5" customHeight="1" thickBot="1">
      <c r="A17" s="384" t="s">
        <v>40</v>
      </c>
      <c r="B17" s="385">
        <v>2</v>
      </c>
      <c r="C17" s="381">
        <v>0</v>
      </c>
      <c r="D17" s="381">
        <v>0</v>
      </c>
      <c r="E17" s="381">
        <v>0</v>
      </c>
      <c r="F17" s="381">
        <v>0</v>
      </c>
      <c r="G17" s="381">
        <v>0</v>
      </c>
      <c r="H17" s="381">
        <v>4</v>
      </c>
      <c r="I17" s="381">
        <v>1</v>
      </c>
      <c r="J17" s="381">
        <v>1</v>
      </c>
      <c r="K17" s="381">
        <v>0</v>
      </c>
      <c r="L17" s="381">
        <v>3</v>
      </c>
      <c r="M17" s="381">
        <v>2</v>
      </c>
      <c r="N17" s="381">
        <v>0</v>
      </c>
      <c r="O17" s="381">
        <v>1</v>
      </c>
      <c r="P17" s="385">
        <v>0</v>
      </c>
      <c r="Q17" s="385">
        <v>0</v>
      </c>
      <c r="R17" s="385">
        <v>0</v>
      </c>
      <c r="S17" s="385">
        <v>0</v>
      </c>
      <c r="T17" s="381">
        <f t="shared" si="5"/>
        <v>10</v>
      </c>
      <c r="U17" s="381">
        <f t="shared" si="5"/>
        <v>4</v>
      </c>
      <c r="V17" s="381">
        <f t="shared" si="1"/>
        <v>14</v>
      </c>
      <c r="W17" s="362" t="s">
        <v>41</v>
      </c>
    </row>
    <row r="18" spans="1:23" ht="25.5" customHeight="1" thickTop="1" thickBot="1">
      <c r="A18" s="386" t="s">
        <v>4</v>
      </c>
      <c r="B18" s="387">
        <f>SUM(B8:B17)</f>
        <v>21</v>
      </c>
      <c r="C18" s="387">
        <f t="shared" ref="C18:V18" si="10">SUM(C8:C17)</f>
        <v>4</v>
      </c>
      <c r="D18" s="387">
        <f t="shared" si="10"/>
        <v>1</v>
      </c>
      <c r="E18" s="387">
        <f t="shared" si="10"/>
        <v>2</v>
      </c>
      <c r="F18" s="387">
        <f t="shared" si="10"/>
        <v>6</v>
      </c>
      <c r="G18" s="387">
        <f t="shared" si="10"/>
        <v>7</v>
      </c>
      <c r="H18" s="387">
        <f t="shared" si="10"/>
        <v>19</v>
      </c>
      <c r="I18" s="387">
        <f t="shared" si="10"/>
        <v>8</v>
      </c>
      <c r="J18" s="387">
        <f t="shared" si="10"/>
        <v>1</v>
      </c>
      <c r="K18" s="387">
        <f t="shared" si="10"/>
        <v>0</v>
      </c>
      <c r="L18" s="387">
        <f t="shared" si="10"/>
        <v>38</v>
      </c>
      <c r="M18" s="387">
        <f t="shared" si="10"/>
        <v>24</v>
      </c>
      <c r="N18" s="387">
        <f t="shared" si="10"/>
        <v>5</v>
      </c>
      <c r="O18" s="387">
        <f t="shared" si="10"/>
        <v>2</v>
      </c>
      <c r="P18" s="387">
        <f t="shared" si="10"/>
        <v>2</v>
      </c>
      <c r="Q18" s="387">
        <f t="shared" si="10"/>
        <v>1</v>
      </c>
      <c r="R18" s="387">
        <f t="shared" si="10"/>
        <v>4</v>
      </c>
      <c r="S18" s="387">
        <f t="shared" si="10"/>
        <v>6</v>
      </c>
      <c r="T18" s="387">
        <f t="shared" si="10"/>
        <v>97</v>
      </c>
      <c r="U18" s="387">
        <f t="shared" si="10"/>
        <v>54</v>
      </c>
      <c r="V18" s="387">
        <f t="shared" si="10"/>
        <v>151</v>
      </c>
      <c r="W18" s="402" t="s">
        <v>8</v>
      </c>
    </row>
    <row r="19" spans="1:23" ht="20.100000000000001" customHeight="1" thickTop="1">
      <c r="A19" s="1432" t="s">
        <v>983</v>
      </c>
      <c r="B19" s="1432"/>
      <c r="C19" s="1432"/>
      <c r="D19" s="1432"/>
      <c r="E19" s="1432"/>
      <c r="F19" s="1432"/>
      <c r="G19" s="1432"/>
      <c r="H19" s="1432"/>
      <c r="I19" s="1432"/>
    </row>
    <row r="20" spans="1:23">
      <c r="A20" s="1433"/>
      <c r="B20" s="1433"/>
      <c r="C20" s="1433"/>
      <c r="D20" s="1433"/>
      <c r="E20" s="1433"/>
      <c r="F20" s="1433"/>
      <c r="G20" s="1433"/>
      <c r="H20" s="1433"/>
      <c r="I20" s="1433"/>
    </row>
  </sheetData>
  <mergeCells count="25">
    <mergeCell ref="J5:K5"/>
    <mergeCell ref="P4:Q4"/>
    <mergeCell ref="R4:S4"/>
    <mergeCell ref="T4:V4"/>
    <mergeCell ref="L5:M5"/>
    <mergeCell ref="N5:O5"/>
    <mergeCell ref="P5:Q5"/>
    <mergeCell ref="R5:S5"/>
    <mergeCell ref="T5:V5"/>
    <mergeCell ref="A19:I20"/>
    <mergeCell ref="A1:W1"/>
    <mergeCell ref="A2:W2"/>
    <mergeCell ref="A4:A7"/>
    <mergeCell ref="B4:C4"/>
    <mergeCell ref="D4:E4"/>
    <mergeCell ref="F4:G4"/>
    <mergeCell ref="H4:I4"/>
    <mergeCell ref="J4:K4"/>
    <mergeCell ref="L4:M4"/>
    <mergeCell ref="N4:O4"/>
    <mergeCell ref="W4:W7"/>
    <mergeCell ref="B5:C5"/>
    <mergeCell ref="D5:E5"/>
    <mergeCell ref="F5:G5"/>
    <mergeCell ref="H5:I5"/>
  </mergeCells>
  <printOptions horizontalCentered="1"/>
  <pageMargins left="1" right="1" top="1.5" bottom="1" header="1.5" footer="1"/>
  <pageSetup paperSize="9" scale="7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S21"/>
  <sheetViews>
    <sheetView rightToLeft="1" view="pageBreakPreview" zoomScale="80" zoomScaleNormal="80" zoomScaleSheetLayoutView="80" workbookViewId="0">
      <selection activeCell="D14" sqref="D14"/>
    </sheetView>
  </sheetViews>
  <sheetFormatPr defaultRowHeight="12.75"/>
  <cols>
    <col min="1" max="1" width="9.5703125" style="213" customWidth="1"/>
    <col min="2" max="2" width="6.85546875" style="213" customWidth="1"/>
    <col min="3" max="3" width="7.28515625" style="213" customWidth="1"/>
    <col min="4" max="4" width="7.5703125" style="213" customWidth="1"/>
    <col min="5" max="5" width="9.140625" style="213"/>
    <col min="6" max="6" width="6.85546875" style="213" customWidth="1"/>
    <col min="7" max="7" width="9.140625" style="213"/>
    <col min="8" max="8" width="5.85546875" style="213" customWidth="1"/>
    <col min="9" max="9" width="7.7109375" style="213" customWidth="1"/>
    <col min="10" max="10" width="7.5703125" style="213" customWidth="1"/>
    <col min="11" max="11" width="8.7109375" style="213" customWidth="1"/>
    <col min="12" max="12" width="5.7109375" style="213" customWidth="1"/>
    <col min="13" max="13" width="8.140625" style="213" customWidth="1"/>
    <col min="14" max="14" width="8" style="213" customWidth="1"/>
    <col min="15" max="15" width="8.42578125" style="213" customWidth="1"/>
    <col min="16" max="16" width="5.7109375" style="213" customWidth="1"/>
    <col min="17" max="17" width="8.5703125" style="213" customWidth="1"/>
    <col min="18" max="18" width="9.140625" style="213"/>
    <col min="19" max="19" width="15.28515625" style="220" customWidth="1"/>
    <col min="20" max="16384" width="9.140625" style="220"/>
  </cols>
  <sheetData>
    <row r="1" spans="1:19" ht="28.5" customHeight="1">
      <c r="A1" s="1355" t="s">
        <v>648</v>
      </c>
      <c r="B1" s="1355"/>
      <c r="C1" s="1355"/>
      <c r="D1" s="1355"/>
      <c r="E1" s="1355"/>
      <c r="F1" s="1355"/>
      <c r="G1" s="1355"/>
      <c r="H1" s="1355"/>
      <c r="I1" s="1355"/>
      <c r="J1" s="1355"/>
      <c r="K1" s="1355"/>
      <c r="L1" s="1355"/>
      <c r="M1" s="1355"/>
      <c r="N1" s="1355"/>
      <c r="O1" s="1355"/>
      <c r="P1" s="1355"/>
      <c r="Q1" s="1355"/>
      <c r="R1" s="1355"/>
      <c r="S1" s="607"/>
    </row>
    <row r="2" spans="1:19" ht="28.5" customHeight="1">
      <c r="A2" s="1355" t="s">
        <v>741</v>
      </c>
      <c r="B2" s="1355"/>
      <c r="C2" s="1355"/>
      <c r="D2" s="1355"/>
      <c r="E2" s="1355"/>
      <c r="F2" s="1355"/>
      <c r="G2" s="1355"/>
      <c r="H2" s="1355"/>
      <c r="I2" s="1355"/>
      <c r="J2" s="1355"/>
      <c r="K2" s="1355"/>
      <c r="L2" s="1355"/>
      <c r="M2" s="1355"/>
      <c r="N2" s="1355"/>
      <c r="O2" s="1355"/>
      <c r="P2" s="1355"/>
      <c r="Q2" s="1355"/>
      <c r="R2" s="1355"/>
      <c r="S2" s="1355"/>
    </row>
    <row r="3" spans="1:19" ht="22.5" customHeight="1" thickBot="1">
      <c r="A3" s="1348" t="s">
        <v>510</v>
      </c>
      <c r="B3" s="1348"/>
      <c r="C3" s="1348"/>
      <c r="D3" s="1348"/>
      <c r="E3" s="1348"/>
      <c r="F3" s="1348"/>
      <c r="G3" s="1348"/>
      <c r="H3" s="1348"/>
      <c r="I3" s="1348"/>
      <c r="J3" s="1348"/>
      <c r="K3" s="1348"/>
      <c r="L3" s="1348"/>
      <c r="M3" s="1348"/>
      <c r="N3" s="1348"/>
      <c r="O3" s="1348"/>
      <c r="P3" s="1348"/>
      <c r="Q3" s="1348"/>
      <c r="R3" s="1348"/>
      <c r="S3" s="574" t="s">
        <v>511</v>
      </c>
    </row>
    <row r="4" spans="1:19" ht="27.75" customHeight="1" thickTop="1">
      <c r="A4" s="1345" t="s">
        <v>3</v>
      </c>
      <c r="B4" s="1345" t="s">
        <v>624</v>
      </c>
      <c r="C4" s="1345"/>
      <c r="D4" s="1345" t="s">
        <v>185</v>
      </c>
      <c r="E4" s="1345"/>
      <c r="F4" s="1345" t="s">
        <v>186</v>
      </c>
      <c r="G4" s="1345"/>
      <c r="H4" s="1345" t="s">
        <v>187</v>
      </c>
      <c r="I4" s="1345"/>
      <c r="J4" s="1345" t="s">
        <v>188</v>
      </c>
      <c r="K4" s="1345"/>
      <c r="L4" s="1345" t="s">
        <v>274</v>
      </c>
      <c r="M4" s="1345"/>
      <c r="N4" s="1345" t="s">
        <v>275</v>
      </c>
      <c r="O4" s="1345"/>
      <c r="P4" s="1345" t="s">
        <v>345</v>
      </c>
      <c r="Q4" s="1345"/>
      <c r="R4" s="1345"/>
      <c r="S4" s="1352" t="s">
        <v>5</v>
      </c>
    </row>
    <row r="5" spans="1:19" ht="27.75" customHeight="1">
      <c r="A5" s="1420"/>
      <c r="B5" s="1420" t="s">
        <v>718</v>
      </c>
      <c r="C5" s="1420"/>
      <c r="D5" s="1435" t="s">
        <v>276</v>
      </c>
      <c r="E5" s="1435"/>
      <c r="F5" s="1435" t="s">
        <v>277</v>
      </c>
      <c r="G5" s="1435"/>
      <c r="H5" s="1435" t="s">
        <v>278</v>
      </c>
      <c r="I5" s="1435"/>
      <c r="J5" s="1435" t="s">
        <v>279</v>
      </c>
      <c r="K5" s="1435"/>
      <c r="L5" s="1435" t="s">
        <v>280</v>
      </c>
      <c r="M5" s="1435"/>
      <c r="N5" s="1344" t="s">
        <v>281</v>
      </c>
      <c r="O5" s="1344"/>
      <c r="P5" s="1435" t="s">
        <v>8</v>
      </c>
      <c r="Q5" s="1435"/>
      <c r="R5" s="1435"/>
      <c r="S5" s="1353"/>
    </row>
    <row r="6" spans="1:19" ht="25.5" customHeight="1">
      <c r="A6" s="1420"/>
      <c r="B6" s="527" t="s">
        <v>181</v>
      </c>
      <c r="C6" s="527" t="s">
        <v>182</v>
      </c>
      <c r="D6" s="527" t="s">
        <v>181</v>
      </c>
      <c r="E6" s="527" t="s">
        <v>182</v>
      </c>
      <c r="F6" s="527" t="s">
        <v>181</v>
      </c>
      <c r="G6" s="527" t="s">
        <v>182</v>
      </c>
      <c r="H6" s="527" t="s">
        <v>181</v>
      </c>
      <c r="I6" s="527" t="s">
        <v>182</v>
      </c>
      <c r="J6" s="527" t="s">
        <v>181</v>
      </c>
      <c r="K6" s="527" t="s">
        <v>182</v>
      </c>
      <c r="L6" s="527" t="s">
        <v>181</v>
      </c>
      <c r="M6" s="527" t="s">
        <v>182</v>
      </c>
      <c r="N6" s="527" t="s">
        <v>181</v>
      </c>
      <c r="O6" s="527" t="s">
        <v>182</v>
      </c>
      <c r="P6" s="527" t="s">
        <v>181</v>
      </c>
      <c r="Q6" s="527" t="s">
        <v>182</v>
      </c>
      <c r="R6" s="527" t="s">
        <v>200</v>
      </c>
      <c r="S6" s="1353"/>
    </row>
    <row r="7" spans="1:19" ht="25.5" customHeight="1" thickBot="1">
      <c r="A7" s="1422"/>
      <c r="B7" s="606" t="s">
        <v>666</v>
      </c>
      <c r="C7" s="606" t="s">
        <v>667</v>
      </c>
      <c r="D7" s="606" t="s">
        <v>666</v>
      </c>
      <c r="E7" s="606" t="s">
        <v>667</v>
      </c>
      <c r="F7" s="606" t="s">
        <v>666</v>
      </c>
      <c r="G7" s="606" t="s">
        <v>667</v>
      </c>
      <c r="H7" s="606" t="s">
        <v>666</v>
      </c>
      <c r="I7" s="606" t="s">
        <v>667</v>
      </c>
      <c r="J7" s="606" t="s">
        <v>666</v>
      </c>
      <c r="K7" s="606" t="s">
        <v>667</v>
      </c>
      <c r="L7" s="606" t="s">
        <v>666</v>
      </c>
      <c r="M7" s="606" t="s">
        <v>667</v>
      </c>
      <c r="N7" s="606" t="s">
        <v>666</v>
      </c>
      <c r="O7" s="606" t="s">
        <v>667</v>
      </c>
      <c r="P7" s="606" t="s">
        <v>666</v>
      </c>
      <c r="Q7" s="606" t="s">
        <v>667</v>
      </c>
      <c r="R7" s="511" t="s">
        <v>8</v>
      </c>
      <c r="S7" s="1354"/>
    </row>
    <row r="8" spans="1:19" ht="27.75" customHeight="1" thickTop="1">
      <c r="A8" s="391" t="s">
        <v>14</v>
      </c>
      <c r="B8" s="685">
        <v>0</v>
      </c>
      <c r="C8" s="685">
        <v>0</v>
      </c>
      <c r="D8" s="685">
        <v>5</v>
      </c>
      <c r="E8" s="685">
        <v>5</v>
      </c>
      <c r="F8" s="685">
        <v>0</v>
      </c>
      <c r="G8" s="685">
        <v>0</v>
      </c>
      <c r="H8" s="685">
        <v>0</v>
      </c>
      <c r="I8" s="685">
        <v>0</v>
      </c>
      <c r="J8" s="685">
        <v>1</v>
      </c>
      <c r="K8" s="685">
        <v>0</v>
      </c>
      <c r="L8" s="685">
        <v>2</v>
      </c>
      <c r="M8" s="685">
        <v>2</v>
      </c>
      <c r="N8" s="685">
        <v>0</v>
      </c>
      <c r="O8" s="685">
        <v>0</v>
      </c>
      <c r="P8" s="685">
        <f t="shared" ref="P8:P17" si="0">N8+L8+J8+H8+F8+D8+B8</f>
        <v>8</v>
      </c>
      <c r="Q8" s="685">
        <f t="shared" ref="Q8:Q17" si="1">O8+M8+K8+I8+G8+E8+C8</f>
        <v>7</v>
      </c>
      <c r="R8" s="685">
        <f>SUM(P8:Q8)</f>
        <v>15</v>
      </c>
      <c r="S8" s="680" t="s">
        <v>15</v>
      </c>
    </row>
    <row r="9" spans="1:19" ht="27.75" customHeight="1">
      <c r="A9" s="392" t="s">
        <v>20</v>
      </c>
      <c r="B9" s="364">
        <v>1</v>
      </c>
      <c r="C9" s="364">
        <v>5</v>
      </c>
      <c r="D9" s="364">
        <v>14</v>
      </c>
      <c r="E9" s="364">
        <v>8</v>
      </c>
      <c r="F9" s="364">
        <v>7</v>
      </c>
      <c r="G9" s="364">
        <v>7</v>
      </c>
      <c r="H9" s="364">
        <v>17</v>
      </c>
      <c r="I9" s="364">
        <v>6</v>
      </c>
      <c r="J9" s="364">
        <v>2</v>
      </c>
      <c r="K9" s="364">
        <v>3</v>
      </c>
      <c r="L9" s="364">
        <v>11</v>
      </c>
      <c r="M9" s="364">
        <v>11</v>
      </c>
      <c r="N9" s="364">
        <v>0</v>
      </c>
      <c r="O9" s="364">
        <v>0</v>
      </c>
      <c r="P9" s="364">
        <f t="shared" si="0"/>
        <v>52</v>
      </c>
      <c r="Q9" s="364">
        <f t="shared" si="1"/>
        <v>40</v>
      </c>
      <c r="R9" s="364">
        <f t="shared" ref="R9:R17" si="2">SUM(P9:Q9)</f>
        <v>92</v>
      </c>
      <c r="S9" s="680" t="s">
        <v>21</v>
      </c>
    </row>
    <row r="10" spans="1:19" ht="27.75" customHeight="1">
      <c r="A10" s="392" t="s">
        <v>22</v>
      </c>
      <c r="B10" s="364">
        <v>4</v>
      </c>
      <c r="C10" s="364">
        <v>2</v>
      </c>
      <c r="D10" s="364">
        <v>6</v>
      </c>
      <c r="E10" s="364">
        <v>5</v>
      </c>
      <c r="F10" s="364">
        <v>1</v>
      </c>
      <c r="G10" s="364">
        <v>1</v>
      </c>
      <c r="H10" s="364">
        <v>5</v>
      </c>
      <c r="I10" s="364">
        <v>1</v>
      </c>
      <c r="J10" s="364">
        <v>6</v>
      </c>
      <c r="K10" s="364">
        <v>0</v>
      </c>
      <c r="L10" s="364">
        <v>9</v>
      </c>
      <c r="M10" s="364">
        <v>4</v>
      </c>
      <c r="N10" s="364">
        <v>1</v>
      </c>
      <c r="O10" s="364">
        <v>1</v>
      </c>
      <c r="P10" s="364">
        <f t="shared" si="0"/>
        <v>32</v>
      </c>
      <c r="Q10" s="364">
        <f t="shared" si="1"/>
        <v>14</v>
      </c>
      <c r="R10" s="364">
        <f t="shared" si="2"/>
        <v>46</v>
      </c>
      <c r="S10" s="680" t="s">
        <v>23</v>
      </c>
    </row>
    <row r="11" spans="1:19" ht="27.75" customHeight="1">
      <c r="A11" s="392" t="s">
        <v>24</v>
      </c>
      <c r="B11" s="364">
        <v>0</v>
      </c>
      <c r="C11" s="364">
        <v>0</v>
      </c>
      <c r="D11" s="364">
        <v>8</v>
      </c>
      <c r="E11" s="364">
        <v>6</v>
      </c>
      <c r="F11" s="364">
        <v>0</v>
      </c>
      <c r="G11" s="364">
        <v>0</v>
      </c>
      <c r="H11" s="364">
        <v>3</v>
      </c>
      <c r="I11" s="364">
        <v>1</v>
      </c>
      <c r="J11" s="364">
        <v>5</v>
      </c>
      <c r="K11" s="364">
        <v>1</v>
      </c>
      <c r="L11" s="364">
        <v>4</v>
      </c>
      <c r="M11" s="364">
        <v>5</v>
      </c>
      <c r="N11" s="364">
        <v>0</v>
      </c>
      <c r="O11" s="364">
        <v>0</v>
      </c>
      <c r="P11" s="364">
        <f t="shared" si="0"/>
        <v>20</v>
      </c>
      <c r="Q11" s="364">
        <f t="shared" si="1"/>
        <v>13</v>
      </c>
      <c r="R11" s="364">
        <f t="shared" si="2"/>
        <v>33</v>
      </c>
      <c r="S11" s="680" t="s">
        <v>25</v>
      </c>
    </row>
    <row r="12" spans="1:19" ht="27.75" customHeight="1">
      <c r="A12" s="693" t="s">
        <v>26</v>
      </c>
      <c r="B12" s="694">
        <v>0</v>
      </c>
      <c r="C12" s="694">
        <v>0</v>
      </c>
      <c r="D12" s="694">
        <v>6</v>
      </c>
      <c r="E12" s="694">
        <v>4</v>
      </c>
      <c r="F12" s="694">
        <v>3</v>
      </c>
      <c r="G12" s="694">
        <v>0</v>
      </c>
      <c r="H12" s="694">
        <v>0</v>
      </c>
      <c r="I12" s="694">
        <v>0</v>
      </c>
      <c r="J12" s="694">
        <v>4</v>
      </c>
      <c r="K12" s="694">
        <v>1</v>
      </c>
      <c r="L12" s="694">
        <v>3</v>
      </c>
      <c r="M12" s="694">
        <v>4</v>
      </c>
      <c r="N12" s="694">
        <v>0</v>
      </c>
      <c r="O12" s="694">
        <v>0</v>
      </c>
      <c r="P12" s="694">
        <f t="shared" si="0"/>
        <v>16</v>
      </c>
      <c r="Q12" s="694">
        <f t="shared" si="1"/>
        <v>9</v>
      </c>
      <c r="R12" s="694">
        <f t="shared" si="2"/>
        <v>25</v>
      </c>
      <c r="S12" s="377" t="s">
        <v>27</v>
      </c>
    </row>
    <row r="13" spans="1:19" ht="27.75" customHeight="1">
      <c r="A13" s="695" t="s">
        <v>289</v>
      </c>
      <c r="B13" s="684">
        <v>3</v>
      </c>
      <c r="C13" s="684">
        <v>4</v>
      </c>
      <c r="D13" s="684">
        <v>6</v>
      </c>
      <c r="E13" s="684">
        <v>0</v>
      </c>
      <c r="F13" s="684">
        <v>2</v>
      </c>
      <c r="G13" s="684">
        <v>0</v>
      </c>
      <c r="H13" s="684">
        <v>0</v>
      </c>
      <c r="I13" s="684">
        <v>1</v>
      </c>
      <c r="J13" s="684">
        <v>2</v>
      </c>
      <c r="K13" s="684">
        <v>0</v>
      </c>
      <c r="L13" s="684">
        <v>3</v>
      </c>
      <c r="M13" s="684">
        <v>2</v>
      </c>
      <c r="N13" s="684">
        <v>1</v>
      </c>
      <c r="O13" s="684">
        <v>0</v>
      </c>
      <c r="P13" s="684">
        <f t="shared" si="0"/>
        <v>17</v>
      </c>
      <c r="Q13" s="684">
        <f t="shared" si="1"/>
        <v>7</v>
      </c>
      <c r="R13" s="684">
        <f t="shared" si="2"/>
        <v>24</v>
      </c>
      <c r="S13" s="680" t="s">
        <v>31</v>
      </c>
    </row>
    <row r="14" spans="1:19" ht="27.75" customHeight="1">
      <c r="A14" s="693" t="s">
        <v>32</v>
      </c>
      <c r="B14" s="694">
        <v>0</v>
      </c>
      <c r="C14" s="694">
        <v>1</v>
      </c>
      <c r="D14" s="694">
        <v>8</v>
      </c>
      <c r="E14" s="694">
        <v>1</v>
      </c>
      <c r="F14" s="694">
        <v>8</v>
      </c>
      <c r="G14" s="694">
        <v>0</v>
      </c>
      <c r="H14" s="694">
        <v>0</v>
      </c>
      <c r="I14" s="694">
        <v>1</v>
      </c>
      <c r="J14" s="694">
        <v>5</v>
      </c>
      <c r="K14" s="694">
        <v>0</v>
      </c>
      <c r="L14" s="694">
        <v>5</v>
      </c>
      <c r="M14" s="694">
        <v>3</v>
      </c>
      <c r="N14" s="694">
        <v>0</v>
      </c>
      <c r="O14" s="694">
        <v>0</v>
      </c>
      <c r="P14" s="694">
        <f t="shared" si="0"/>
        <v>26</v>
      </c>
      <c r="Q14" s="694">
        <f t="shared" si="1"/>
        <v>6</v>
      </c>
      <c r="R14" s="694">
        <f t="shared" si="2"/>
        <v>32</v>
      </c>
      <c r="S14" s="680" t="s">
        <v>179</v>
      </c>
    </row>
    <row r="15" spans="1:19" ht="27.75" customHeight="1">
      <c r="A15" s="693" t="s">
        <v>36</v>
      </c>
      <c r="B15" s="694">
        <v>10</v>
      </c>
      <c r="C15" s="694">
        <v>4</v>
      </c>
      <c r="D15" s="694">
        <v>1</v>
      </c>
      <c r="E15" s="694">
        <v>0</v>
      </c>
      <c r="F15" s="694">
        <v>1</v>
      </c>
      <c r="G15" s="694">
        <v>3</v>
      </c>
      <c r="H15" s="694">
        <v>0</v>
      </c>
      <c r="I15" s="694">
        <v>1</v>
      </c>
      <c r="J15" s="694">
        <v>1</v>
      </c>
      <c r="K15" s="694">
        <v>1</v>
      </c>
      <c r="L15" s="694">
        <v>4</v>
      </c>
      <c r="M15" s="694">
        <v>0</v>
      </c>
      <c r="N15" s="694">
        <v>0</v>
      </c>
      <c r="O15" s="694">
        <v>0</v>
      </c>
      <c r="P15" s="694">
        <f t="shared" si="0"/>
        <v>17</v>
      </c>
      <c r="Q15" s="694">
        <f t="shared" si="1"/>
        <v>9</v>
      </c>
      <c r="R15" s="694">
        <f t="shared" si="2"/>
        <v>26</v>
      </c>
      <c r="S15" s="680" t="s">
        <v>37</v>
      </c>
    </row>
    <row r="16" spans="1:19" s="422" customFormat="1" ht="27.75" customHeight="1">
      <c r="A16" s="696" t="s">
        <v>38</v>
      </c>
      <c r="B16" s="697">
        <v>0</v>
      </c>
      <c r="C16" s="697">
        <v>0</v>
      </c>
      <c r="D16" s="697">
        <v>3</v>
      </c>
      <c r="E16" s="697">
        <v>1</v>
      </c>
      <c r="F16" s="697">
        <v>3</v>
      </c>
      <c r="G16" s="697">
        <v>1</v>
      </c>
      <c r="H16" s="697">
        <v>5</v>
      </c>
      <c r="I16" s="697">
        <v>4</v>
      </c>
      <c r="J16" s="697">
        <v>4</v>
      </c>
      <c r="K16" s="697">
        <v>0</v>
      </c>
      <c r="L16" s="697">
        <v>3</v>
      </c>
      <c r="M16" s="697">
        <v>1</v>
      </c>
      <c r="N16" s="697">
        <v>0</v>
      </c>
      <c r="O16" s="697">
        <v>0</v>
      </c>
      <c r="P16" s="697">
        <f t="shared" si="0"/>
        <v>18</v>
      </c>
      <c r="Q16" s="697">
        <f t="shared" si="1"/>
        <v>7</v>
      </c>
      <c r="R16" s="697">
        <f t="shared" si="2"/>
        <v>25</v>
      </c>
      <c r="S16" s="395" t="s">
        <v>39</v>
      </c>
    </row>
    <row r="17" spans="1:19" ht="27.75" customHeight="1" thickBot="1">
      <c r="A17" s="698" t="s">
        <v>40</v>
      </c>
      <c r="B17" s="683">
        <v>1</v>
      </c>
      <c r="C17" s="683">
        <v>0</v>
      </c>
      <c r="D17" s="683">
        <v>11</v>
      </c>
      <c r="E17" s="683">
        <v>6</v>
      </c>
      <c r="F17" s="683">
        <v>0</v>
      </c>
      <c r="G17" s="683">
        <v>1</v>
      </c>
      <c r="H17" s="683">
        <v>0</v>
      </c>
      <c r="I17" s="683">
        <v>3</v>
      </c>
      <c r="J17" s="683">
        <v>3</v>
      </c>
      <c r="K17" s="683">
        <v>1</v>
      </c>
      <c r="L17" s="683">
        <v>1</v>
      </c>
      <c r="M17" s="683">
        <v>3</v>
      </c>
      <c r="N17" s="683">
        <v>0</v>
      </c>
      <c r="O17" s="683">
        <v>0</v>
      </c>
      <c r="P17" s="683">
        <f t="shared" si="0"/>
        <v>16</v>
      </c>
      <c r="Q17" s="683">
        <f t="shared" si="1"/>
        <v>14</v>
      </c>
      <c r="R17" s="683">
        <f t="shared" si="2"/>
        <v>30</v>
      </c>
      <c r="S17" s="681" t="s">
        <v>41</v>
      </c>
    </row>
    <row r="18" spans="1:19" ht="27.75" customHeight="1" thickTop="1" thickBot="1">
      <c r="A18" s="699" t="s">
        <v>4</v>
      </c>
      <c r="B18" s="232">
        <f>SUM(B8:B17)</f>
        <v>19</v>
      </c>
      <c r="C18" s="232">
        <f t="shared" ref="C18:R18" si="3">SUM(C8:C17)</f>
        <v>16</v>
      </c>
      <c r="D18" s="232">
        <f t="shared" si="3"/>
        <v>68</v>
      </c>
      <c r="E18" s="232">
        <f t="shared" si="3"/>
        <v>36</v>
      </c>
      <c r="F18" s="232">
        <f t="shared" si="3"/>
        <v>25</v>
      </c>
      <c r="G18" s="232">
        <f t="shared" si="3"/>
        <v>13</v>
      </c>
      <c r="H18" s="232">
        <f t="shared" si="3"/>
        <v>30</v>
      </c>
      <c r="I18" s="232">
        <f t="shared" si="3"/>
        <v>18</v>
      </c>
      <c r="J18" s="232">
        <f t="shared" si="3"/>
        <v>33</v>
      </c>
      <c r="K18" s="232">
        <f t="shared" si="3"/>
        <v>7</v>
      </c>
      <c r="L18" s="232">
        <f t="shared" si="3"/>
        <v>45</v>
      </c>
      <c r="M18" s="232">
        <f t="shared" si="3"/>
        <v>35</v>
      </c>
      <c r="N18" s="232">
        <f t="shared" si="3"/>
        <v>2</v>
      </c>
      <c r="O18" s="232">
        <f t="shared" si="3"/>
        <v>1</v>
      </c>
      <c r="P18" s="232">
        <f t="shared" si="3"/>
        <v>222</v>
      </c>
      <c r="Q18" s="232">
        <f t="shared" si="3"/>
        <v>126</v>
      </c>
      <c r="R18" s="232">
        <f t="shared" si="3"/>
        <v>348</v>
      </c>
      <c r="S18" s="682" t="s">
        <v>8</v>
      </c>
    </row>
    <row r="19" spans="1:19" ht="13.5" thickTop="1"/>
    <row r="21" spans="1:19">
      <c r="R21" s="213">
        <f>R18/2191*100</f>
        <v>15.883158375171154</v>
      </c>
    </row>
  </sheetData>
  <mergeCells count="21">
    <mergeCell ref="D5:E5"/>
    <mergeCell ref="F5:G5"/>
    <mergeCell ref="H5:I5"/>
    <mergeCell ref="J5:K5"/>
    <mergeCell ref="L5:M5"/>
    <mergeCell ref="N5:O5"/>
    <mergeCell ref="B4:C4"/>
    <mergeCell ref="P5:R5"/>
    <mergeCell ref="A1:R1"/>
    <mergeCell ref="A2:S2"/>
    <mergeCell ref="A3:R3"/>
    <mergeCell ref="A4:A7"/>
    <mergeCell ref="D4:E4"/>
    <mergeCell ref="F4:G4"/>
    <mergeCell ref="H4:I4"/>
    <mergeCell ref="J4:K4"/>
    <mergeCell ref="L4:M4"/>
    <mergeCell ref="N4:O4"/>
    <mergeCell ref="P4:R4"/>
    <mergeCell ref="S4:S7"/>
    <mergeCell ref="B5:C5"/>
  </mergeCells>
  <printOptions horizontalCentered="1"/>
  <pageMargins left="1" right="1" top="1.5" bottom="1" header="1.5" footer="1"/>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N21"/>
  <sheetViews>
    <sheetView rightToLeft="1" view="pageBreakPreview" zoomScale="80" zoomScaleNormal="100" zoomScaleSheetLayoutView="80" workbookViewId="0">
      <selection activeCell="J18" sqref="J18"/>
    </sheetView>
  </sheetViews>
  <sheetFormatPr defaultRowHeight="12.75"/>
  <cols>
    <col min="1" max="1" width="6" style="1" customWidth="1"/>
    <col min="2" max="2" width="15.28515625" style="1" customWidth="1"/>
    <col min="3" max="12" width="11.140625" style="1" customWidth="1"/>
    <col min="13" max="13" width="11.42578125" style="1" customWidth="1"/>
    <col min="14" max="14" width="12.5703125" style="1" customWidth="1"/>
    <col min="15" max="16384" width="9.140625" style="1"/>
  </cols>
  <sheetData>
    <row r="1" spans="1:14" s="101" customFormat="1" ht="22.5" customHeight="1"/>
    <row r="2" spans="1:14" s="101" customFormat="1" ht="28.5" customHeight="1">
      <c r="A2" s="1123" t="s">
        <v>1009</v>
      </c>
      <c r="B2" s="1123"/>
      <c r="C2" s="1123"/>
      <c r="D2" s="1123"/>
      <c r="E2" s="1123"/>
      <c r="F2" s="1123"/>
      <c r="G2" s="1123"/>
      <c r="H2" s="1123"/>
      <c r="I2" s="1123"/>
      <c r="J2" s="1123"/>
      <c r="K2" s="1123"/>
      <c r="L2" s="1123"/>
      <c r="M2" s="1123"/>
      <c r="N2" s="1123"/>
    </row>
    <row r="3" spans="1:14" s="101" customFormat="1" ht="28.5" customHeight="1">
      <c r="A3" s="1124" t="s">
        <v>214</v>
      </c>
      <c r="B3" s="1124"/>
      <c r="C3" s="1124"/>
      <c r="D3" s="1124"/>
      <c r="E3" s="1124"/>
      <c r="F3" s="1124"/>
      <c r="G3" s="1124"/>
      <c r="H3" s="1124"/>
      <c r="I3" s="1124"/>
      <c r="J3" s="1124"/>
      <c r="K3" s="1124"/>
      <c r="L3" s="1124"/>
      <c r="M3" s="1124"/>
      <c r="N3" s="1124"/>
    </row>
    <row r="4" spans="1:14" s="101" customFormat="1" ht="28.5" customHeight="1" thickBot="1">
      <c r="A4" s="1125" t="s">
        <v>215</v>
      </c>
      <c r="B4" s="1125"/>
      <c r="C4" s="1125"/>
      <c r="D4" s="1125"/>
      <c r="E4" s="1125"/>
      <c r="F4" s="1125"/>
      <c r="G4" s="1125"/>
      <c r="H4" s="1125"/>
      <c r="I4" s="1125"/>
      <c r="J4" s="1125"/>
      <c r="K4" s="1125"/>
      <c r="L4" s="1125"/>
      <c r="M4" s="1126" t="s">
        <v>216</v>
      </c>
      <c r="N4" s="1126"/>
    </row>
    <row r="5" spans="1:14" s="88" customFormat="1" ht="20.100000000000001" customHeight="1" thickTop="1">
      <c r="A5" s="1127" t="s">
        <v>217</v>
      </c>
      <c r="B5" s="1127"/>
      <c r="C5" s="1130" t="s">
        <v>218</v>
      </c>
      <c r="D5" s="1127" t="s">
        <v>219</v>
      </c>
      <c r="E5" s="1127"/>
      <c r="F5" s="1127"/>
      <c r="G5" s="1127" t="s">
        <v>220</v>
      </c>
      <c r="H5" s="1127"/>
      <c r="I5" s="1127"/>
      <c r="J5" s="1127" t="s">
        <v>221</v>
      </c>
      <c r="K5" s="1127"/>
      <c r="L5" s="1127"/>
      <c r="M5" s="1133" t="s">
        <v>222</v>
      </c>
      <c r="N5" s="1133"/>
    </row>
    <row r="6" spans="1:14" s="88" customFormat="1" ht="20.100000000000001" customHeight="1">
      <c r="A6" s="1128"/>
      <c r="B6" s="1128"/>
      <c r="C6" s="1131"/>
      <c r="D6" s="1136" t="s">
        <v>223</v>
      </c>
      <c r="E6" s="1136"/>
      <c r="F6" s="1136"/>
      <c r="G6" s="1136" t="s">
        <v>224</v>
      </c>
      <c r="H6" s="1136"/>
      <c r="I6" s="1136"/>
      <c r="J6" s="1136" t="s">
        <v>225</v>
      </c>
      <c r="K6" s="1136"/>
      <c r="L6" s="1136"/>
      <c r="M6" s="1134"/>
      <c r="N6" s="1134"/>
    </row>
    <row r="7" spans="1:14" s="88" customFormat="1" ht="24.75" customHeight="1">
      <c r="A7" s="1128"/>
      <c r="B7" s="1128"/>
      <c r="C7" s="1132"/>
      <c r="D7" s="504" t="s">
        <v>181</v>
      </c>
      <c r="E7" s="504" t="s">
        <v>182</v>
      </c>
      <c r="F7" s="504" t="s">
        <v>200</v>
      </c>
      <c r="G7" s="504" t="s">
        <v>181</v>
      </c>
      <c r="H7" s="504" t="s">
        <v>182</v>
      </c>
      <c r="I7" s="504" t="s">
        <v>200</v>
      </c>
      <c r="J7" s="504" t="s">
        <v>181</v>
      </c>
      <c r="K7" s="504" t="s">
        <v>182</v>
      </c>
      <c r="L7" s="504" t="s">
        <v>200</v>
      </c>
      <c r="M7" s="1134"/>
      <c r="N7" s="1134"/>
    </row>
    <row r="8" spans="1:14" s="88" customFormat="1" ht="25.5" customHeight="1" thickBot="1">
      <c r="A8" s="1129"/>
      <c r="B8" s="1129"/>
      <c r="C8" s="493" t="s">
        <v>226</v>
      </c>
      <c r="D8" s="515" t="s">
        <v>666</v>
      </c>
      <c r="E8" s="515" t="s">
        <v>667</v>
      </c>
      <c r="F8" s="515" t="s">
        <v>8</v>
      </c>
      <c r="G8" s="515" t="s">
        <v>666</v>
      </c>
      <c r="H8" s="515" t="s">
        <v>667</v>
      </c>
      <c r="I8" s="515" t="s">
        <v>8</v>
      </c>
      <c r="J8" s="515" t="s">
        <v>666</v>
      </c>
      <c r="K8" s="515" t="s">
        <v>667</v>
      </c>
      <c r="L8" s="515" t="s">
        <v>8</v>
      </c>
      <c r="M8" s="1135"/>
      <c r="N8" s="1135"/>
    </row>
    <row r="9" spans="1:14" s="104" customFormat="1" ht="52.5" customHeight="1" thickTop="1">
      <c r="A9" s="1145" t="s">
        <v>604</v>
      </c>
      <c r="B9" s="1145"/>
      <c r="C9" s="463">
        <v>26</v>
      </c>
      <c r="D9" s="463">
        <v>339</v>
      </c>
      <c r="E9" s="463">
        <v>343</v>
      </c>
      <c r="F9" s="463">
        <f>SUM(D9:E9)</f>
        <v>682</v>
      </c>
      <c r="G9" s="463">
        <v>346</v>
      </c>
      <c r="H9" s="463">
        <v>161</v>
      </c>
      <c r="I9" s="463">
        <f>SUM(G9:H9)</f>
        <v>507</v>
      </c>
      <c r="J9" s="463">
        <v>245</v>
      </c>
      <c r="K9" s="463">
        <v>185</v>
      </c>
      <c r="L9" s="463">
        <f>SUM(J9:K9)</f>
        <v>430</v>
      </c>
      <c r="M9" s="1139" t="s">
        <v>228</v>
      </c>
      <c r="N9" s="1139"/>
    </row>
    <row r="10" spans="1:14" s="104" customFormat="1" ht="54" customHeight="1">
      <c r="A10" s="1144" t="s">
        <v>601</v>
      </c>
      <c r="B10" s="1144"/>
      <c r="C10" s="465">
        <v>15</v>
      </c>
      <c r="D10" s="465">
        <v>207</v>
      </c>
      <c r="E10" s="465">
        <v>189</v>
      </c>
      <c r="F10" s="465">
        <f t="shared" ref="F10:F11" si="0">SUM(D10:E10)</f>
        <v>396</v>
      </c>
      <c r="G10" s="465">
        <v>58</v>
      </c>
      <c r="H10" s="465">
        <v>65</v>
      </c>
      <c r="I10" s="465">
        <f t="shared" ref="I10:I11" si="1">SUM(G10:H10)</f>
        <v>123</v>
      </c>
      <c r="J10" s="465">
        <v>97</v>
      </c>
      <c r="K10" s="465">
        <v>54</v>
      </c>
      <c r="L10" s="465">
        <f t="shared" ref="L10:L11" si="2">SUM(J10:K10)</f>
        <v>151</v>
      </c>
      <c r="M10" s="1141" t="s">
        <v>229</v>
      </c>
      <c r="N10" s="1141"/>
    </row>
    <row r="11" spans="1:14" s="104" customFormat="1" ht="54" customHeight="1">
      <c r="A11" s="1140" t="s">
        <v>199</v>
      </c>
      <c r="B11" s="1140"/>
      <c r="C11" s="465">
        <v>2</v>
      </c>
      <c r="D11" s="465">
        <v>185</v>
      </c>
      <c r="E11" s="465">
        <v>159</v>
      </c>
      <c r="F11" s="465">
        <f t="shared" si="0"/>
        <v>344</v>
      </c>
      <c r="G11" s="465">
        <v>12</v>
      </c>
      <c r="H11" s="465">
        <v>11</v>
      </c>
      <c r="I11" s="465">
        <f t="shared" si="1"/>
        <v>23</v>
      </c>
      <c r="J11" s="465">
        <v>11</v>
      </c>
      <c r="K11" s="465">
        <v>8</v>
      </c>
      <c r="L11" s="465">
        <f t="shared" si="2"/>
        <v>19</v>
      </c>
      <c r="M11" s="1141" t="s">
        <v>230</v>
      </c>
      <c r="N11" s="1141"/>
    </row>
    <row r="12" spans="1:14" s="104" customFormat="1" ht="48.75" customHeight="1" thickBot="1">
      <c r="A12" s="1142" t="s">
        <v>920</v>
      </c>
      <c r="B12" s="1142"/>
      <c r="C12" s="465">
        <v>81</v>
      </c>
      <c r="D12" s="465">
        <v>1993</v>
      </c>
      <c r="E12" s="465">
        <v>920</v>
      </c>
      <c r="F12" s="465">
        <f>SUM(D12:E12)</f>
        <v>2913</v>
      </c>
      <c r="G12" s="465">
        <v>496</v>
      </c>
      <c r="H12" s="465">
        <v>258</v>
      </c>
      <c r="I12" s="465">
        <f>SUM(G12:H12)</f>
        <v>754</v>
      </c>
      <c r="J12" s="465">
        <v>0</v>
      </c>
      <c r="K12" s="465">
        <v>0</v>
      </c>
      <c r="L12" s="465">
        <v>0</v>
      </c>
      <c r="M12" s="1143" t="s">
        <v>210</v>
      </c>
      <c r="N12" s="1143"/>
    </row>
    <row r="13" spans="1:14" s="104" customFormat="1" ht="39" customHeight="1" thickTop="1" thickBot="1">
      <c r="A13" s="1137" t="s">
        <v>4</v>
      </c>
      <c r="B13" s="1137"/>
      <c r="C13" s="517">
        <f>SUM(C9:C12)</f>
        <v>124</v>
      </c>
      <c r="D13" s="517">
        <f t="shared" ref="D13:L13" si="3">SUM(D9:D12)</f>
        <v>2724</v>
      </c>
      <c r="E13" s="517">
        <f t="shared" si="3"/>
        <v>1611</v>
      </c>
      <c r="F13" s="517">
        <f t="shared" si="3"/>
        <v>4335</v>
      </c>
      <c r="G13" s="517">
        <f t="shared" si="3"/>
        <v>912</v>
      </c>
      <c r="H13" s="517">
        <f t="shared" si="3"/>
        <v>495</v>
      </c>
      <c r="I13" s="517">
        <f t="shared" si="3"/>
        <v>1407</v>
      </c>
      <c r="J13" s="517">
        <f t="shared" si="3"/>
        <v>353</v>
      </c>
      <c r="K13" s="517">
        <f t="shared" si="3"/>
        <v>247</v>
      </c>
      <c r="L13" s="517">
        <f t="shared" si="3"/>
        <v>600</v>
      </c>
      <c r="M13" s="1138" t="s">
        <v>8</v>
      </c>
      <c r="N13" s="1138"/>
    </row>
    <row r="14" spans="1:14" ht="12.75" customHeight="1" thickTop="1">
      <c r="B14" s="82"/>
      <c r="C14" s="82"/>
      <c r="D14" s="82"/>
      <c r="E14" s="82"/>
      <c r="F14" s="82"/>
      <c r="G14" s="82"/>
      <c r="H14" s="82"/>
    </row>
    <row r="15" spans="1:14">
      <c r="B15" s="82"/>
      <c r="C15" s="82"/>
      <c r="D15" s="82"/>
      <c r="E15" s="82"/>
      <c r="F15" s="82"/>
      <c r="G15" s="82"/>
      <c r="H15" s="82"/>
      <c r="L15" s="83"/>
    </row>
    <row r="16" spans="1:14">
      <c r="B16" s="82"/>
      <c r="C16" s="83"/>
      <c r="D16" s="82"/>
      <c r="E16" s="83"/>
      <c r="G16" s="82"/>
      <c r="H16" s="82"/>
      <c r="I16" s="82"/>
      <c r="J16" s="82"/>
      <c r="K16" s="82"/>
      <c r="L16" s="82"/>
    </row>
    <row r="17" spans="2:14" ht="15">
      <c r="B17" s="59"/>
      <c r="C17" s="83"/>
      <c r="D17" s="59"/>
      <c r="E17" s="83"/>
      <c r="F17" s="83"/>
      <c r="G17" s="83"/>
      <c r="H17" s="83"/>
      <c r="I17" s="83"/>
      <c r="J17" s="83"/>
      <c r="K17" s="14"/>
      <c r="L17" s="83"/>
      <c r="N17" s="83"/>
    </row>
    <row r="18" spans="2:14" ht="15">
      <c r="B18" s="82"/>
      <c r="C18" s="83"/>
      <c r="D18" s="59"/>
      <c r="E18" s="82"/>
      <c r="F18" s="83"/>
      <c r="G18" s="82"/>
      <c r="H18" s="82"/>
      <c r="I18" s="83"/>
      <c r="J18" s="83"/>
      <c r="K18" s="83"/>
      <c r="L18" s="83"/>
      <c r="N18" s="83"/>
    </row>
    <row r="19" spans="2:14" ht="15">
      <c r="B19" s="82"/>
      <c r="C19" s="83"/>
      <c r="D19" s="59"/>
      <c r="E19" s="82"/>
      <c r="F19" s="83"/>
      <c r="G19" s="82"/>
      <c r="H19" s="82"/>
      <c r="I19" s="83"/>
      <c r="J19" s="83"/>
      <c r="L19" s="83"/>
    </row>
    <row r="20" spans="2:14">
      <c r="B20" s="82"/>
      <c r="C20" s="82"/>
      <c r="D20" s="82"/>
      <c r="E20" s="82"/>
      <c r="F20" s="82"/>
      <c r="G20" s="82"/>
      <c r="H20" s="82"/>
      <c r="I20" s="83"/>
      <c r="J20" s="83"/>
      <c r="L20" s="83"/>
    </row>
    <row r="21" spans="2:14">
      <c r="I21" s="83"/>
      <c r="L21" s="83"/>
    </row>
  </sheetData>
  <mergeCells count="23">
    <mergeCell ref="A13:B13"/>
    <mergeCell ref="M13:N13"/>
    <mergeCell ref="M9:N9"/>
    <mergeCell ref="A11:B11"/>
    <mergeCell ref="M11:N11"/>
    <mergeCell ref="A12:B12"/>
    <mergeCell ref="M12:N12"/>
    <mergeCell ref="A10:B10"/>
    <mergeCell ref="M10:N10"/>
    <mergeCell ref="A9:B9"/>
    <mergeCell ref="A2:N2"/>
    <mergeCell ref="A3:N3"/>
    <mergeCell ref="A4:L4"/>
    <mergeCell ref="M4:N4"/>
    <mergeCell ref="A5:B8"/>
    <mergeCell ref="C5:C7"/>
    <mergeCell ref="D5:F5"/>
    <mergeCell ref="G5:I5"/>
    <mergeCell ref="J5:L5"/>
    <mergeCell ref="M5:N8"/>
    <mergeCell ref="D6:F6"/>
    <mergeCell ref="G6:I6"/>
    <mergeCell ref="J6:L6"/>
  </mergeCells>
  <printOptions horizontalCentered="1"/>
  <pageMargins left="1" right="1" top="1.5" bottom="1" header="1.5" footer="1"/>
  <pageSetup paperSize="9" scale="8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T17"/>
  <sheetViews>
    <sheetView rightToLeft="1" view="pageBreakPreview" zoomScale="80" zoomScaleNormal="80" zoomScaleSheetLayoutView="80" workbookViewId="0">
      <selection activeCell="D14" sqref="D14"/>
    </sheetView>
  </sheetViews>
  <sheetFormatPr defaultRowHeight="12.75"/>
  <cols>
    <col min="1" max="1" width="14.7109375" customWidth="1"/>
    <col min="2" max="2" width="5.140625" customWidth="1"/>
    <col min="3" max="3" width="7.7109375" customWidth="1"/>
    <col min="4" max="6" width="7.42578125" customWidth="1"/>
    <col min="7" max="7" width="8.85546875" customWidth="1"/>
    <col min="8" max="8" width="5.5703125" customWidth="1"/>
    <col min="9" max="9" width="7.85546875" customWidth="1"/>
    <col min="10" max="10" width="6.7109375" customWidth="1"/>
    <col min="11" max="11" width="7.42578125" customWidth="1"/>
    <col min="12" max="12" width="5.28515625" customWidth="1"/>
    <col min="13" max="13" width="7.42578125" customWidth="1"/>
    <col min="14" max="14" width="5.85546875" customWidth="1"/>
    <col min="15" max="15" width="7.42578125" customWidth="1"/>
    <col min="16" max="16" width="6" customWidth="1"/>
    <col min="17" max="18" width="7.42578125" customWidth="1"/>
    <col min="19" max="19" width="22.140625" customWidth="1"/>
  </cols>
  <sheetData>
    <row r="1" spans="1:20" ht="26.25" customHeight="1">
      <c r="A1" s="1346" t="s">
        <v>702</v>
      </c>
      <c r="B1" s="1346"/>
      <c r="C1" s="1346"/>
      <c r="D1" s="1346"/>
      <c r="E1" s="1346"/>
      <c r="F1" s="1346"/>
      <c r="G1" s="1346"/>
      <c r="H1" s="1346"/>
      <c r="I1" s="1346"/>
      <c r="J1" s="1346"/>
      <c r="K1" s="1346"/>
      <c r="L1" s="1346"/>
      <c r="M1" s="1346"/>
      <c r="N1" s="1346"/>
      <c r="O1" s="1346"/>
      <c r="P1" s="1346"/>
      <c r="Q1" s="1346"/>
      <c r="R1" s="1346"/>
      <c r="S1" s="1346"/>
      <c r="T1" s="207"/>
    </row>
    <row r="2" spans="1:20" ht="26.25" customHeight="1">
      <c r="A2" s="1347" t="s">
        <v>495</v>
      </c>
      <c r="B2" s="1347"/>
      <c r="C2" s="1347"/>
      <c r="D2" s="1347"/>
      <c r="E2" s="1347"/>
      <c r="F2" s="1347"/>
      <c r="G2" s="1347"/>
      <c r="H2" s="1347"/>
      <c r="I2" s="1347"/>
      <c r="J2" s="1347"/>
      <c r="K2" s="1347"/>
      <c r="L2" s="1347"/>
      <c r="M2" s="1347"/>
      <c r="N2" s="1347"/>
      <c r="O2" s="1347"/>
      <c r="P2" s="1347"/>
      <c r="Q2" s="1347"/>
      <c r="R2" s="1347"/>
      <c r="S2" s="1347"/>
      <c r="T2" s="208"/>
    </row>
    <row r="3" spans="1:20" ht="26.25" customHeight="1" thickBot="1">
      <c r="A3" s="1348" t="s">
        <v>517</v>
      </c>
      <c r="B3" s="1348"/>
      <c r="C3" s="1348"/>
      <c r="D3" s="1348"/>
      <c r="E3" s="1348"/>
      <c r="F3" s="1348"/>
      <c r="G3" s="1348"/>
      <c r="H3" s="1348"/>
      <c r="I3" s="1348"/>
      <c r="J3" s="1348"/>
      <c r="K3" s="1348"/>
      <c r="L3" s="1348"/>
      <c r="M3" s="1348"/>
      <c r="N3" s="1348"/>
      <c r="O3" s="1348"/>
      <c r="P3" s="1348"/>
      <c r="Q3" s="1348"/>
      <c r="R3" s="1348"/>
      <c r="S3" s="546" t="s">
        <v>777</v>
      </c>
      <c r="T3" s="405"/>
    </row>
    <row r="4" spans="1:20" ht="24.75" customHeight="1" thickTop="1">
      <c r="A4" s="1437" t="s">
        <v>309</v>
      </c>
      <c r="B4" s="1437" t="s">
        <v>616</v>
      </c>
      <c r="C4" s="1437"/>
      <c r="D4" s="1386" t="s">
        <v>185</v>
      </c>
      <c r="E4" s="1386"/>
      <c r="F4" s="1440" t="s">
        <v>186</v>
      </c>
      <c r="G4" s="1440"/>
      <c r="H4" s="1440" t="s">
        <v>187</v>
      </c>
      <c r="I4" s="1440"/>
      <c r="J4" s="1440" t="s">
        <v>188</v>
      </c>
      <c r="K4" s="1440"/>
      <c r="L4" s="1440" t="s">
        <v>274</v>
      </c>
      <c r="M4" s="1440"/>
      <c r="N4" s="1440" t="s">
        <v>275</v>
      </c>
      <c r="O4" s="1440"/>
      <c r="P4" s="1440" t="s">
        <v>345</v>
      </c>
      <c r="Q4" s="1440"/>
      <c r="R4" s="1440"/>
      <c r="S4" s="1386" t="s">
        <v>310</v>
      </c>
      <c r="T4" s="222"/>
    </row>
    <row r="5" spans="1:20" ht="36.75" customHeight="1">
      <c r="A5" s="1438"/>
      <c r="B5" s="1436" t="s">
        <v>718</v>
      </c>
      <c r="C5" s="1436"/>
      <c r="D5" s="1436" t="s">
        <v>276</v>
      </c>
      <c r="E5" s="1436"/>
      <c r="F5" s="1436" t="s">
        <v>277</v>
      </c>
      <c r="G5" s="1436"/>
      <c r="H5" s="1436" t="s">
        <v>278</v>
      </c>
      <c r="I5" s="1436"/>
      <c r="J5" s="1436" t="s">
        <v>279</v>
      </c>
      <c r="K5" s="1436"/>
      <c r="L5" s="1436" t="s">
        <v>280</v>
      </c>
      <c r="M5" s="1436"/>
      <c r="N5" s="1436" t="s">
        <v>281</v>
      </c>
      <c r="O5" s="1436"/>
      <c r="P5" s="1359" t="s">
        <v>311</v>
      </c>
      <c r="Q5" s="1359"/>
      <c r="R5" s="1359"/>
      <c r="S5" s="1387"/>
      <c r="T5" s="222"/>
    </row>
    <row r="6" spans="1:20" ht="25.5" customHeight="1">
      <c r="A6" s="1438"/>
      <c r="B6" s="527" t="s">
        <v>181</v>
      </c>
      <c r="C6" s="527" t="s">
        <v>182</v>
      </c>
      <c r="D6" s="527" t="s">
        <v>181</v>
      </c>
      <c r="E6" s="527" t="s">
        <v>182</v>
      </c>
      <c r="F6" s="527" t="s">
        <v>181</v>
      </c>
      <c r="G6" s="527" t="s">
        <v>182</v>
      </c>
      <c r="H6" s="527" t="s">
        <v>181</v>
      </c>
      <c r="I6" s="527" t="s">
        <v>182</v>
      </c>
      <c r="J6" s="527" t="s">
        <v>181</v>
      </c>
      <c r="K6" s="527" t="s">
        <v>182</v>
      </c>
      <c r="L6" s="527" t="s">
        <v>181</v>
      </c>
      <c r="M6" s="527" t="s">
        <v>182</v>
      </c>
      <c r="N6" s="527" t="s">
        <v>181</v>
      </c>
      <c r="O6" s="527" t="s">
        <v>182</v>
      </c>
      <c r="P6" s="527" t="s">
        <v>181</v>
      </c>
      <c r="Q6" s="527" t="s">
        <v>182</v>
      </c>
      <c r="R6" s="527" t="s">
        <v>651</v>
      </c>
      <c r="S6" s="1387"/>
      <c r="T6" s="222"/>
    </row>
    <row r="7" spans="1:20" ht="25.5" customHeight="1" thickBot="1">
      <c r="A7" s="1439"/>
      <c r="B7" s="606" t="s">
        <v>666</v>
      </c>
      <c r="C7" s="606" t="s">
        <v>667</v>
      </c>
      <c r="D7" s="606" t="s">
        <v>666</v>
      </c>
      <c r="E7" s="606" t="s">
        <v>667</v>
      </c>
      <c r="F7" s="606" t="s">
        <v>666</v>
      </c>
      <c r="G7" s="606" t="s">
        <v>667</v>
      </c>
      <c r="H7" s="606" t="s">
        <v>666</v>
      </c>
      <c r="I7" s="606" t="s">
        <v>667</v>
      </c>
      <c r="J7" s="606" t="s">
        <v>666</v>
      </c>
      <c r="K7" s="606" t="s">
        <v>667</v>
      </c>
      <c r="L7" s="606" t="s">
        <v>666</v>
      </c>
      <c r="M7" s="606" t="s">
        <v>667</v>
      </c>
      <c r="N7" s="606" t="s">
        <v>666</v>
      </c>
      <c r="O7" s="606" t="s">
        <v>667</v>
      </c>
      <c r="P7" s="606" t="s">
        <v>666</v>
      </c>
      <c r="Q7" s="606" t="s">
        <v>667</v>
      </c>
      <c r="R7" s="511" t="s">
        <v>8</v>
      </c>
      <c r="S7" s="1411"/>
      <c r="T7" s="222"/>
    </row>
    <row r="8" spans="1:20" ht="33.75" customHeight="1" thickTop="1">
      <c r="A8" s="608" t="s">
        <v>312</v>
      </c>
      <c r="B8" s="453">
        <v>0</v>
      </c>
      <c r="C8" s="453">
        <v>0</v>
      </c>
      <c r="D8" s="453">
        <v>0</v>
      </c>
      <c r="E8" s="453">
        <v>0</v>
      </c>
      <c r="F8" s="453">
        <v>0</v>
      </c>
      <c r="G8" s="453">
        <v>0</v>
      </c>
      <c r="H8" s="453">
        <v>3</v>
      </c>
      <c r="I8" s="453">
        <v>3</v>
      </c>
      <c r="J8" s="453">
        <v>7</v>
      </c>
      <c r="K8" s="453">
        <v>1</v>
      </c>
      <c r="L8" s="453">
        <v>13</v>
      </c>
      <c r="M8" s="453">
        <v>10</v>
      </c>
      <c r="N8" s="453">
        <v>1</v>
      </c>
      <c r="O8" s="453">
        <v>0</v>
      </c>
      <c r="P8" s="453">
        <f>N8+L8+J8+H8+F8+D8+B8</f>
        <v>24</v>
      </c>
      <c r="Q8" s="453">
        <f>O8+M8+K8+I8+G8+E8+C8</f>
        <v>14</v>
      </c>
      <c r="R8" s="453">
        <f>SUM(P8:Q8)</f>
        <v>38</v>
      </c>
      <c r="S8" s="609" t="s">
        <v>313</v>
      </c>
      <c r="T8" s="222"/>
    </row>
    <row r="9" spans="1:20" ht="52.5" customHeight="1">
      <c r="A9" s="610" t="s">
        <v>314</v>
      </c>
      <c r="B9" s="611">
        <v>3</v>
      </c>
      <c r="C9" s="611">
        <v>0</v>
      </c>
      <c r="D9" s="611">
        <v>0</v>
      </c>
      <c r="E9" s="611">
        <v>0</v>
      </c>
      <c r="F9" s="611">
        <v>0</v>
      </c>
      <c r="G9" s="611">
        <v>0</v>
      </c>
      <c r="H9" s="611">
        <v>0</v>
      </c>
      <c r="I9" s="611">
        <v>0</v>
      </c>
      <c r="J9" s="611">
        <v>1</v>
      </c>
      <c r="K9" s="611">
        <v>0</v>
      </c>
      <c r="L9" s="453">
        <v>19</v>
      </c>
      <c r="M9" s="453">
        <v>18</v>
      </c>
      <c r="N9" s="453">
        <v>1</v>
      </c>
      <c r="O9" s="453">
        <v>2</v>
      </c>
      <c r="P9" s="611">
        <f>N9+L9+J9+H9+F9+D9+B9</f>
        <v>24</v>
      </c>
      <c r="Q9" s="611">
        <f t="shared" ref="Q9:Q16" si="0">O9+M9+K9+I9+G9+E9+C9</f>
        <v>20</v>
      </c>
      <c r="R9" s="611">
        <f t="shared" ref="R9:R16" si="1">SUM(P9:Q9)</f>
        <v>44</v>
      </c>
      <c r="S9" s="509" t="s">
        <v>315</v>
      </c>
      <c r="T9" s="222"/>
    </row>
    <row r="10" spans="1:20" ht="30.75" customHeight="1">
      <c r="A10" s="610" t="s">
        <v>318</v>
      </c>
      <c r="B10" s="611">
        <v>0</v>
      </c>
      <c r="C10" s="611">
        <v>0</v>
      </c>
      <c r="D10" s="453">
        <v>1</v>
      </c>
      <c r="E10" s="453">
        <v>1</v>
      </c>
      <c r="F10" s="453">
        <v>3</v>
      </c>
      <c r="G10" s="453">
        <v>1</v>
      </c>
      <c r="H10" s="453">
        <v>3</v>
      </c>
      <c r="I10" s="453">
        <v>4</v>
      </c>
      <c r="J10" s="453">
        <v>0</v>
      </c>
      <c r="K10" s="453">
        <v>1</v>
      </c>
      <c r="L10" s="453">
        <v>1</v>
      </c>
      <c r="M10" s="453">
        <v>1</v>
      </c>
      <c r="N10" s="453">
        <v>0</v>
      </c>
      <c r="O10" s="453">
        <v>0</v>
      </c>
      <c r="P10" s="611">
        <f t="shared" ref="P10:P16" si="2">N10+L10+J10+H10+F10+D10+B10</f>
        <v>8</v>
      </c>
      <c r="Q10" s="611">
        <f t="shared" si="0"/>
        <v>8</v>
      </c>
      <c r="R10" s="611">
        <f t="shared" si="1"/>
        <v>16</v>
      </c>
      <c r="S10" s="229" t="s">
        <v>319</v>
      </c>
      <c r="T10" s="222"/>
    </row>
    <row r="11" spans="1:20" ht="43.5" customHeight="1">
      <c r="A11" s="610" t="s">
        <v>324</v>
      </c>
      <c r="B11" s="612">
        <v>0</v>
      </c>
      <c r="C11" s="612">
        <v>0</v>
      </c>
      <c r="D11" s="415">
        <v>0</v>
      </c>
      <c r="E11" s="415">
        <v>1</v>
      </c>
      <c r="F11" s="415">
        <v>3</v>
      </c>
      <c r="G11" s="415">
        <v>1</v>
      </c>
      <c r="H11" s="415">
        <v>6</v>
      </c>
      <c r="I11" s="415">
        <v>4</v>
      </c>
      <c r="J11" s="415">
        <v>5</v>
      </c>
      <c r="K11" s="415">
        <v>0</v>
      </c>
      <c r="L11" s="415">
        <v>6</v>
      </c>
      <c r="M11" s="415">
        <v>6</v>
      </c>
      <c r="N11" s="415">
        <v>0</v>
      </c>
      <c r="O11" s="415">
        <v>0</v>
      </c>
      <c r="P11" s="612">
        <f t="shared" si="2"/>
        <v>20</v>
      </c>
      <c r="Q11" s="612">
        <f t="shared" si="0"/>
        <v>12</v>
      </c>
      <c r="R11" s="612">
        <f t="shared" si="1"/>
        <v>32</v>
      </c>
      <c r="S11" s="509" t="s">
        <v>325</v>
      </c>
      <c r="T11" s="222"/>
    </row>
    <row r="12" spans="1:20" ht="30.75" customHeight="1">
      <c r="A12" s="406" t="s">
        <v>326</v>
      </c>
      <c r="B12" s="411">
        <v>10</v>
      </c>
      <c r="C12" s="411">
        <v>13</v>
      </c>
      <c r="D12" s="268">
        <v>36</v>
      </c>
      <c r="E12" s="268">
        <v>19</v>
      </c>
      <c r="F12" s="268">
        <v>7</v>
      </c>
      <c r="G12" s="268">
        <v>6</v>
      </c>
      <c r="H12" s="268">
        <v>3</v>
      </c>
      <c r="I12" s="268">
        <v>1</v>
      </c>
      <c r="J12" s="268">
        <v>2</v>
      </c>
      <c r="K12" s="268">
        <v>0</v>
      </c>
      <c r="L12" s="268">
        <v>0</v>
      </c>
      <c r="M12" s="268">
        <v>0</v>
      </c>
      <c r="N12" s="268">
        <v>0</v>
      </c>
      <c r="O12" s="268">
        <v>0</v>
      </c>
      <c r="P12" s="411">
        <f t="shared" si="2"/>
        <v>58</v>
      </c>
      <c r="Q12" s="411">
        <f t="shared" si="0"/>
        <v>39</v>
      </c>
      <c r="R12" s="411">
        <f t="shared" si="1"/>
        <v>97</v>
      </c>
      <c r="S12" s="211" t="s">
        <v>327</v>
      </c>
      <c r="T12" s="222"/>
    </row>
    <row r="13" spans="1:20" ht="30.75" customHeight="1">
      <c r="A13" s="407" t="s">
        <v>497</v>
      </c>
      <c r="B13" s="412">
        <v>0</v>
      </c>
      <c r="C13" s="412">
        <v>0</v>
      </c>
      <c r="D13" s="268">
        <v>6</v>
      </c>
      <c r="E13" s="268">
        <v>3</v>
      </c>
      <c r="F13" s="268">
        <v>3</v>
      </c>
      <c r="G13" s="268">
        <v>0</v>
      </c>
      <c r="H13" s="268">
        <v>0</v>
      </c>
      <c r="I13" s="268">
        <v>0</v>
      </c>
      <c r="J13" s="268">
        <v>0</v>
      </c>
      <c r="K13" s="268">
        <v>1</v>
      </c>
      <c r="L13" s="268">
        <v>2</v>
      </c>
      <c r="M13" s="268">
        <v>0</v>
      </c>
      <c r="N13" s="268">
        <v>0</v>
      </c>
      <c r="O13" s="268">
        <v>0</v>
      </c>
      <c r="P13" s="412">
        <f t="shared" si="2"/>
        <v>11</v>
      </c>
      <c r="Q13" s="412">
        <f t="shared" si="0"/>
        <v>4</v>
      </c>
      <c r="R13" s="412">
        <f t="shared" si="1"/>
        <v>15</v>
      </c>
      <c r="S13" s="229" t="s">
        <v>498</v>
      </c>
      <c r="T13" s="222"/>
    </row>
    <row r="14" spans="1:20" ht="41.25" customHeight="1">
      <c r="A14" s="410" t="s">
        <v>499</v>
      </c>
      <c r="B14" s="412">
        <v>0</v>
      </c>
      <c r="C14" s="412">
        <v>0</v>
      </c>
      <c r="D14" s="412">
        <v>0</v>
      </c>
      <c r="E14" s="412">
        <v>0</v>
      </c>
      <c r="F14" s="412">
        <v>0</v>
      </c>
      <c r="G14" s="412">
        <v>0</v>
      </c>
      <c r="H14" s="268">
        <v>10</v>
      </c>
      <c r="I14" s="268">
        <v>14</v>
      </c>
      <c r="J14" s="268">
        <v>15</v>
      </c>
      <c r="K14" s="268">
        <v>2</v>
      </c>
      <c r="L14" s="268">
        <v>3</v>
      </c>
      <c r="M14" s="268">
        <v>2</v>
      </c>
      <c r="N14" s="268">
        <v>0</v>
      </c>
      <c r="O14" s="268">
        <v>2</v>
      </c>
      <c r="P14" s="412">
        <f t="shared" si="2"/>
        <v>28</v>
      </c>
      <c r="Q14" s="412">
        <f t="shared" si="0"/>
        <v>20</v>
      </c>
      <c r="R14" s="412">
        <f t="shared" si="1"/>
        <v>48</v>
      </c>
      <c r="S14" s="210" t="s">
        <v>500</v>
      </c>
      <c r="T14" s="222"/>
    </row>
    <row r="15" spans="1:20" ht="35.25" customHeight="1" thickBot="1">
      <c r="A15" s="408" t="s">
        <v>418</v>
      </c>
      <c r="B15" s="413">
        <v>7</v>
      </c>
      <c r="C15" s="413">
        <v>3</v>
      </c>
      <c r="D15" s="353">
        <v>18</v>
      </c>
      <c r="E15" s="353">
        <v>2</v>
      </c>
      <c r="F15" s="353">
        <v>13</v>
      </c>
      <c r="G15" s="353">
        <v>1</v>
      </c>
      <c r="H15" s="353">
        <v>7</v>
      </c>
      <c r="I15" s="353">
        <v>2</v>
      </c>
      <c r="J15" s="353">
        <v>3</v>
      </c>
      <c r="K15" s="353">
        <v>1</v>
      </c>
      <c r="L15" s="353">
        <v>1</v>
      </c>
      <c r="M15" s="353">
        <v>0</v>
      </c>
      <c r="N15" s="353">
        <v>0</v>
      </c>
      <c r="O15" s="353">
        <v>0</v>
      </c>
      <c r="P15" s="413">
        <f t="shared" si="2"/>
        <v>49</v>
      </c>
      <c r="Q15" s="413">
        <f t="shared" si="0"/>
        <v>9</v>
      </c>
      <c r="R15" s="413">
        <f t="shared" si="1"/>
        <v>58</v>
      </c>
      <c r="S15" s="404" t="s">
        <v>501</v>
      </c>
      <c r="T15" s="222"/>
    </row>
    <row r="16" spans="1:20" ht="30.75" customHeight="1" thickTop="1" thickBot="1">
      <c r="A16" s="409" t="s">
        <v>4</v>
      </c>
      <c r="B16" s="414">
        <f>SUM(B8:B15)</f>
        <v>20</v>
      </c>
      <c r="C16" s="414">
        <f t="shared" ref="C16:O16" si="3">SUM(C8:C15)</f>
        <v>16</v>
      </c>
      <c r="D16" s="414">
        <f t="shared" si="3"/>
        <v>61</v>
      </c>
      <c r="E16" s="414">
        <f t="shared" si="3"/>
        <v>26</v>
      </c>
      <c r="F16" s="414">
        <f t="shared" si="3"/>
        <v>29</v>
      </c>
      <c r="G16" s="414">
        <f t="shared" si="3"/>
        <v>9</v>
      </c>
      <c r="H16" s="414">
        <f t="shared" si="3"/>
        <v>32</v>
      </c>
      <c r="I16" s="414">
        <f t="shared" si="3"/>
        <v>28</v>
      </c>
      <c r="J16" s="414">
        <f t="shared" si="3"/>
        <v>33</v>
      </c>
      <c r="K16" s="414">
        <f t="shared" si="3"/>
        <v>6</v>
      </c>
      <c r="L16" s="414">
        <f t="shared" si="3"/>
        <v>45</v>
      </c>
      <c r="M16" s="414">
        <f t="shared" si="3"/>
        <v>37</v>
      </c>
      <c r="N16" s="414">
        <f t="shared" si="3"/>
        <v>2</v>
      </c>
      <c r="O16" s="414">
        <f t="shared" si="3"/>
        <v>4</v>
      </c>
      <c r="P16" s="414">
        <f t="shared" si="2"/>
        <v>222</v>
      </c>
      <c r="Q16" s="414">
        <f t="shared" si="0"/>
        <v>126</v>
      </c>
      <c r="R16" s="414">
        <f t="shared" si="1"/>
        <v>348</v>
      </c>
      <c r="S16" s="212" t="s">
        <v>8</v>
      </c>
      <c r="T16" s="222"/>
    </row>
    <row r="17" spans="1:18" ht="13.5" thickTop="1">
      <c r="A17" s="217"/>
      <c r="B17" s="217"/>
      <c r="C17" s="217"/>
      <c r="D17" s="217"/>
      <c r="E17" s="217"/>
      <c r="F17" s="217"/>
      <c r="G17" s="217"/>
      <c r="H17" s="217"/>
      <c r="I17" s="217"/>
      <c r="J17" s="217"/>
      <c r="K17" s="217"/>
      <c r="L17" s="217"/>
      <c r="M17" s="217"/>
      <c r="N17" s="217"/>
      <c r="O17" s="217"/>
      <c r="P17" s="217"/>
      <c r="Q17" s="217"/>
      <c r="R17" s="217"/>
    </row>
  </sheetData>
  <mergeCells count="21">
    <mergeCell ref="D5:E5"/>
    <mergeCell ref="F5:G5"/>
    <mergeCell ref="H5:I5"/>
    <mergeCell ref="J5:K5"/>
    <mergeCell ref="L5:M5"/>
    <mergeCell ref="N5:O5"/>
    <mergeCell ref="B4:C4"/>
    <mergeCell ref="P5:R5"/>
    <mergeCell ref="A1:S1"/>
    <mergeCell ref="A2:S2"/>
    <mergeCell ref="A3:R3"/>
    <mergeCell ref="A4:A7"/>
    <mergeCell ref="D4:E4"/>
    <mergeCell ref="F4:G4"/>
    <mergeCell ref="H4:I4"/>
    <mergeCell ref="J4:K4"/>
    <mergeCell ref="L4:M4"/>
    <mergeCell ref="N4:O4"/>
    <mergeCell ref="P4:R4"/>
    <mergeCell ref="S4:S7"/>
    <mergeCell ref="B5:C5"/>
  </mergeCells>
  <printOptions horizontalCentered="1"/>
  <pageMargins left="1" right="1" top="1.5" bottom="1" header="1.5" footer="1"/>
  <pageSetup paperSize="9" scale="8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P28"/>
  <sheetViews>
    <sheetView rightToLeft="1" view="pageBreakPreview" topLeftCell="A10" zoomScale="90" zoomScaleNormal="100" zoomScaleSheetLayoutView="90" workbookViewId="0">
      <selection activeCell="D14" sqref="D14"/>
    </sheetView>
  </sheetViews>
  <sheetFormatPr defaultRowHeight="15.75"/>
  <cols>
    <col min="1" max="1" width="20.42578125" style="434" customWidth="1"/>
    <col min="2" max="2" width="26.42578125" style="434" customWidth="1"/>
    <col min="3" max="3" width="24.7109375" style="434" customWidth="1"/>
    <col min="4" max="4" width="25.5703125" style="434" customWidth="1"/>
    <col min="5" max="5" width="29.5703125" style="434" customWidth="1"/>
    <col min="6" max="6" width="18.28515625" style="434" hidden="1" customWidth="1"/>
    <col min="7" max="11" width="10.85546875" style="434" hidden="1" customWidth="1"/>
    <col min="12" max="13" width="0" style="434" hidden="1" customWidth="1"/>
    <col min="14" max="14" width="18.5703125" style="434" hidden="1" customWidth="1"/>
    <col min="15" max="15" width="22" style="434" hidden="1" customWidth="1"/>
    <col min="16" max="16" width="13.28515625" style="434" hidden="1" customWidth="1"/>
    <col min="17" max="18" width="0" style="434" hidden="1" customWidth="1"/>
    <col min="19" max="16384" width="9.140625" style="434"/>
  </cols>
  <sheetData>
    <row r="1" spans="1:5" ht="25.5" customHeight="1">
      <c r="A1" s="1453" t="s">
        <v>984</v>
      </c>
      <c r="B1" s="1453"/>
      <c r="C1" s="1453"/>
      <c r="D1" s="1453"/>
      <c r="E1" s="1453"/>
    </row>
    <row r="2" spans="1:5">
      <c r="A2" s="1453" t="s">
        <v>783</v>
      </c>
      <c r="B2" s="1453"/>
      <c r="C2" s="1453"/>
      <c r="D2" s="1453"/>
      <c r="E2" s="1453"/>
    </row>
    <row r="3" spans="1:5" ht="16.5" thickBot="1">
      <c r="A3" s="886" t="s">
        <v>945</v>
      </c>
      <c r="E3" s="625" t="s">
        <v>946</v>
      </c>
    </row>
    <row r="4" spans="1:5" ht="13.5" customHeight="1" thickTop="1">
      <c r="A4" s="1442" t="s">
        <v>847</v>
      </c>
      <c r="B4" s="1442"/>
      <c r="C4" s="1442" t="s">
        <v>20</v>
      </c>
      <c r="D4" s="1456" t="s">
        <v>848</v>
      </c>
      <c r="E4" s="1456"/>
    </row>
    <row r="5" spans="1:5" ht="8.25" customHeight="1">
      <c r="A5" s="1443"/>
      <c r="B5" s="1443"/>
      <c r="C5" s="1445"/>
      <c r="D5" s="1457"/>
      <c r="E5" s="1457"/>
    </row>
    <row r="6" spans="1:5" ht="15.75" customHeight="1" thickBot="1">
      <c r="A6" s="1444"/>
      <c r="B6" s="1444"/>
      <c r="C6" s="750" t="s">
        <v>21</v>
      </c>
      <c r="D6" s="1458"/>
      <c r="E6" s="1458"/>
    </row>
    <row r="7" spans="1:5" ht="22.5" customHeight="1">
      <c r="A7" s="1445" t="s">
        <v>850</v>
      </c>
      <c r="B7" s="1445"/>
      <c r="C7" s="753">
        <v>140500</v>
      </c>
      <c r="D7" s="1451" t="s">
        <v>851</v>
      </c>
      <c r="E7" s="1451"/>
    </row>
    <row r="8" spans="1:5" ht="21" customHeight="1">
      <c r="A8" s="1446" t="s">
        <v>852</v>
      </c>
      <c r="B8" s="757" t="s">
        <v>853</v>
      </c>
      <c r="C8" s="753">
        <v>3000</v>
      </c>
      <c r="D8" s="758" t="s">
        <v>854</v>
      </c>
      <c r="E8" s="1446" t="s">
        <v>855</v>
      </c>
    </row>
    <row r="9" spans="1:5" ht="21" customHeight="1">
      <c r="A9" s="1446"/>
      <c r="B9" s="757" t="s">
        <v>856</v>
      </c>
      <c r="C9" s="753">
        <v>5000</v>
      </c>
      <c r="D9" s="758" t="s">
        <v>857</v>
      </c>
      <c r="E9" s="1446"/>
    </row>
    <row r="10" spans="1:5" ht="21" customHeight="1">
      <c r="A10" s="1446"/>
      <c r="B10" s="757" t="s">
        <v>858</v>
      </c>
      <c r="C10" s="753">
        <v>400</v>
      </c>
      <c r="D10" s="758" t="s">
        <v>859</v>
      </c>
      <c r="E10" s="1446"/>
    </row>
    <row r="11" spans="1:5" ht="21" customHeight="1">
      <c r="A11" s="1446"/>
      <c r="B11" s="757" t="s">
        <v>860</v>
      </c>
      <c r="C11" s="753">
        <v>850</v>
      </c>
      <c r="D11" s="758" t="s">
        <v>861</v>
      </c>
      <c r="E11" s="1446"/>
    </row>
    <row r="12" spans="1:5" ht="21" customHeight="1">
      <c r="A12" s="1446"/>
      <c r="B12" s="757" t="s">
        <v>862</v>
      </c>
      <c r="C12" s="753">
        <v>350</v>
      </c>
      <c r="D12" s="758" t="s">
        <v>863</v>
      </c>
      <c r="E12" s="1446"/>
    </row>
    <row r="13" spans="1:5" ht="21" customHeight="1">
      <c r="A13" s="1446"/>
      <c r="B13" s="757" t="s">
        <v>452</v>
      </c>
      <c r="C13" s="753">
        <v>21090</v>
      </c>
      <c r="D13" s="758" t="s">
        <v>864</v>
      </c>
      <c r="E13" s="1446"/>
    </row>
    <row r="14" spans="1:5" ht="21" customHeight="1">
      <c r="A14" s="1446"/>
      <c r="B14" s="757" t="s">
        <v>4</v>
      </c>
      <c r="C14" s="753">
        <f>SUM(C8:C13)</f>
        <v>30690</v>
      </c>
      <c r="D14" s="758" t="s">
        <v>8</v>
      </c>
      <c r="E14" s="1446"/>
    </row>
    <row r="15" spans="1:5" ht="32.25" customHeight="1">
      <c r="A15" s="1446" t="s">
        <v>865</v>
      </c>
      <c r="B15" s="757" t="s">
        <v>866</v>
      </c>
      <c r="C15" s="762">
        <v>750</v>
      </c>
      <c r="D15" s="758" t="s">
        <v>867</v>
      </c>
      <c r="E15" s="1446" t="s">
        <v>868</v>
      </c>
    </row>
    <row r="16" spans="1:5" ht="21" customHeight="1">
      <c r="A16" s="1446"/>
      <c r="B16" s="757" t="s">
        <v>869</v>
      </c>
      <c r="C16" s="762">
        <v>200</v>
      </c>
      <c r="D16" s="758" t="s">
        <v>870</v>
      </c>
      <c r="E16" s="1446"/>
    </row>
    <row r="17" spans="1:5" ht="21" customHeight="1">
      <c r="A17" s="1446"/>
      <c r="B17" s="757" t="s">
        <v>871</v>
      </c>
      <c r="C17" s="762">
        <v>100</v>
      </c>
      <c r="D17" s="758" t="s">
        <v>872</v>
      </c>
      <c r="E17" s="1446"/>
    </row>
    <row r="18" spans="1:5" ht="21" customHeight="1">
      <c r="A18" s="1446"/>
      <c r="B18" s="757" t="s">
        <v>873</v>
      </c>
      <c r="C18" s="762">
        <v>850</v>
      </c>
      <c r="D18" s="758" t="s">
        <v>874</v>
      </c>
      <c r="E18" s="1446"/>
    </row>
    <row r="19" spans="1:5" ht="21" customHeight="1">
      <c r="A19" s="1446"/>
      <c r="B19" s="757" t="s">
        <v>452</v>
      </c>
      <c r="C19" s="762">
        <v>21305</v>
      </c>
      <c r="D19" s="758" t="s">
        <v>875</v>
      </c>
      <c r="E19" s="1446"/>
    </row>
    <row r="20" spans="1:5" ht="21" customHeight="1" thickBot="1">
      <c r="A20" s="1447"/>
      <c r="B20" s="763" t="s">
        <v>4</v>
      </c>
      <c r="C20" s="764">
        <f>SUM(C15:C19)</f>
        <v>23205</v>
      </c>
      <c r="D20" s="765" t="s">
        <v>8</v>
      </c>
      <c r="E20" s="1447"/>
    </row>
    <row r="21" spans="1:5" ht="23.25" customHeight="1" thickBot="1">
      <c r="A21" s="1448" t="s">
        <v>876</v>
      </c>
      <c r="B21" s="1448"/>
      <c r="C21" s="766">
        <f>SUM(C7,C14,C20)</f>
        <v>194395</v>
      </c>
      <c r="D21" s="1454" t="s">
        <v>877</v>
      </c>
      <c r="E21" s="1454"/>
    </row>
    <row r="22" spans="1:5" ht="24.75" customHeight="1">
      <c r="A22" s="1445" t="s">
        <v>778</v>
      </c>
      <c r="B22" s="767" t="s">
        <v>878</v>
      </c>
      <c r="C22" s="777">
        <v>160360</v>
      </c>
      <c r="D22" s="768" t="s">
        <v>879</v>
      </c>
      <c r="E22" s="1451" t="s">
        <v>880</v>
      </c>
    </row>
    <row r="23" spans="1:5" ht="18.75" customHeight="1">
      <c r="A23" s="1455"/>
      <c r="B23" s="757" t="s">
        <v>881</v>
      </c>
      <c r="C23" s="777">
        <v>0</v>
      </c>
      <c r="D23" s="758" t="s">
        <v>882</v>
      </c>
      <c r="E23" s="1446"/>
    </row>
    <row r="24" spans="1:5" ht="22.5" customHeight="1">
      <c r="A24" s="1455"/>
      <c r="B24" s="757" t="s">
        <v>674</v>
      </c>
      <c r="C24" s="777">
        <v>148000</v>
      </c>
      <c r="D24" s="758" t="s">
        <v>883</v>
      </c>
      <c r="E24" s="1446"/>
    </row>
    <row r="25" spans="1:5" ht="24" customHeight="1">
      <c r="A25" s="1455"/>
      <c r="B25" s="757" t="s">
        <v>884</v>
      </c>
      <c r="C25" s="777">
        <v>11600</v>
      </c>
      <c r="D25" s="758" t="s">
        <v>885</v>
      </c>
      <c r="E25" s="1446"/>
    </row>
    <row r="26" spans="1:5" ht="29.25" customHeight="1" thickBot="1">
      <c r="A26" s="1449" t="s">
        <v>676</v>
      </c>
      <c r="B26" s="1449"/>
      <c r="C26" s="764">
        <f>SUM(C22:C25)</f>
        <v>319960</v>
      </c>
      <c r="D26" s="1449" t="s">
        <v>886</v>
      </c>
      <c r="E26" s="1449"/>
    </row>
    <row r="27" spans="1:5" ht="20.25" customHeight="1" thickBot="1">
      <c r="A27" s="1450" t="s">
        <v>887</v>
      </c>
      <c r="B27" s="1450"/>
      <c r="C27" s="769">
        <f>C26-C21</f>
        <v>125565</v>
      </c>
      <c r="D27" s="1452" t="s">
        <v>888</v>
      </c>
      <c r="E27" s="1452"/>
    </row>
    <row r="28" spans="1:5" ht="16.5" thickTop="1">
      <c r="A28" s="1441" t="s">
        <v>889</v>
      </c>
      <c r="B28" s="1441"/>
      <c r="C28" s="1441"/>
      <c r="D28" s="1441"/>
    </row>
  </sheetData>
  <mergeCells count="20">
    <mergeCell ref="E22:E25"/>
    <mergeCell ref="D26:E26"/>
    <mergeCell ref="D27:E27"/>
    <mergeCell ref="A1:E1"/>
    <mergeCell ref="A2:E2"/>
    <mergeCell ref="C4:C5"/>
    <mergeCell ref="D21:E21"/>
    <mergeCell ref="A22:A25"/>
    <mergeCell ref="D4:E6"/>
    <mergeCell ref="D7:E7"/>
    <mergeCell ref="E8:E14"/>
    <mergeCell ref="E15:E20"/>
    <mergeCell ref="A28:D28"/>
    <mergeCell ref="A4:B6"/>
    <mergeCell ref="A7:B7"/>
    <mergeCell ref="A8:A14"/>
    <mergeCell ref="A15:A20"/>
    <mergeCell ref="A21:B21"/>
    <mergeCell ref="A26:B26"/>
    <mergeCell ref="A27:B27"/>
  </mergeCells>
  <printOptions horizontalCentered="1"/>
  <pageMargins left="0.7" right="0.7" top="0.75" bottom="0.75" header="0.3" footer="0.3"/>
  <pageSetup paperSize="9" scale="8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R114"/>
  <sheetViews>
    <sheetView rightToLeft="1" view="pageBreakPreview" zoomScaleNormal="100" zoomScaleSheetLayoutView="100" workbookViewId="0">
      <selection activeCell="D14" sqref="D14"/>
    </sheetView>
  </sheetViews>
  <sheetFormatPr defaultRowHeight="15"/>
  <cols>
    <col min="1" max="1" width="9.85546875" style="437" customWidth="1"/>
    <col min="2" max="2" width="15.28515625" style="435" customWidth="1"/>
    <col min="3" max="4" width="16.5703125" style="435" customWidth="1"/>
    <col min="5" max="5" width="14.42578125" style="435" customWidth="1"/>
    <col min="6" max="6" width="18" style="435" customWidth="1"/>
    <col min="7" max="7" width="20.42578125" style="435" customWidth="1"/>
    <col min="8" max="8" width="21.85546875" style="440" customWidth="1"/>
    <col min="9" max="9" width="13.140625" style="438" customWidth="1"/>
    <col min="10" max="11" width="14" style="438" hidden="1" customWidth="1"/>
    <col min="12" max="17" width="0" style="435" hidden="1" customWidth="1"/>
    <col min="18" max="16384" width="9.140625" style="435"/>
  </cols>
  <sheetData>
    <row r="1" spans="1:18" ht="18.75" customHeight="1">
      <c r="A1" s="1459" t="s">
        <v>985</v>
      </c>
      <c r="B1" s="1459"/>
      <c r="C1" s="1459"/>
      <c r="D1" s="1459"/>
      <c r="E1" s="1459"/>
      <c r="F1" s="1459"/>
      <c r="G1" s="1459"/>
      <c r="H1" s="1459"/>
      <c r="I1" s="1459"/>
      <c r="J1" s="1459"/>
      <c r="K1" s="1459"/>
      <c r="L1" s="1459"/>
    </row>
    <row r="2" spans="1:18" s="436" customFormat="1" ht="25.5" customHeight="1">
      <c r="A2" s="1460" t="s">
        <v>742</v>
      </c>
      <c r="B2" s="1460"/>
      <c r="C2" s="1460"/>
      <c r="D2" s="1460"/>
      <c r="E2" s="1460"/>
      <c r="F2" s="1460"/>
      <c r="G2" s="1460"/>
      <c r="H2" s="1460"/>
      <c r="I2" s="1460"/>
      <c r="J2" s="1460"/>
      <c r="K2" s="1460"/>
      <c r="L2" s="1460"/>
    </row>
    <row r="3" spans="1:18" ht="15.75" thickBot="1">
      <c r="A3" s="632" t="s">
        <v>947</v>
      </c>
      <c r="B3" s="626"/>
      <c r="C3" s="626"/>
      <c r="D3" s="626"/>
      <c r="E3" s="626"/>
      <c r="F3" s="626"/>
      <c r="G3" s="626"/>
      <c r="H3" s="627"/>
      <c r="I3" s="628" t="s">
        <v>948</v>
      </c>
      <c r="J3" s="458"/>
      <c r="K3" s="458"/>
    </row>
    <row r="4" spans="1:18" ht="18.75" customHeight="1" thickTop="1">
      <c r="A4" s="1465" t="s">
        <v>3</v>
      </c>
      <c r="B4" s="1468" t="s">
        <v>678</v>
      </c>
      <c r="C4" s="1468"/>
      <c r="D4" s="1468"/>
      <c r="E4" s="1468"/>
      <c r="F4" s="1468"/>
      <c r="G4" s="1468"/>
      <c r="H4" s="629"/>
      <c r="I4" s="1469" t="s">
        <v>5</v>
      </c>
      <c r="J4" s="523"/>
      <c r="K4" s="523"/>
    </row>
    <row r="5" spans="1:18" ht="18.75" customHeight="1">
      <c r="A5" s="1466"/>
      <c r="B5" s="1024"/>
      <c r="C5" s="1024"/>
      <c r="D5" s="1024"/>
      <c r="E5" s="1024"/>
      <c r="F5" s="1024"/>
      <c r="G5" s="1024"/>
      <c r="H5" s="628"/>
      <c r="I5" s="1470"/>
      <c r="J5" s="523"/>
      <c r="K5" s="523"/>
    </row>
    <row r="6" spans="1:18" ht="67.5" customHeight="1">
      <c r="A6" s="1466"/>
      <c r="B6" s="1472" t="s">
        <v>679</v>
      </c>
      <c r="C6" s="630" t="s">
        <v>680</v>
      </c>
      <c r="D6" s="956" t="s">
        <v>894</v>
      </c>
      <c r="E6" s="630" t="s">
        <v>681</v>
      </c>
      <c r="F6" s="630" t="s">
        <v>682</v>
      </c>
      <c r="G6" s="630" t="s">
        <v>959</v>
      </c>
      <c r="H6" s="1472" t="s">
        <v>683</v>
      </c>
      <c r="I6" s="1470"/>
      <c r="J6" s="523"/>
      <c r="K6" s="523"/>
    </row>
    <row r="7" spans="1:18" ht="57.75" customHeight="1" thickBot="1">
      <c r="A7" s="1467"/>
      <c r="B7" s="1473"/>
      <c r="C7" s="631" t="s">
        <v>684</v>
      </c>
      <c r="D7" s="898" t="s">
        <v>899</v>
      </c>
      <c r="E7" s="631" t="s">
        <v>685</v>
      </c>
      <c r="F7" s="631" t="s">
        <v>686</v>
      </c>
      <c r="G7" s="631" t="s">
        <v>687</v>
      </c>
      <c r="H7" s="1473"/>
      <c r="I7" s="1471"/>
      <c r="J7" s="523"/>
      <c r="K7" s="523"/>
      <c r="R7" s="456"/>
    </row>
    <row r="8" spans="1:18" ht="21.75" customHeight="1">
      <c r="A8" s="1461" t="s">
        <v>20</v>
      </c>
      <c r="B8" s="1041" t="s">
        <v>688</v>
      </c>
      <c r="C8" s="1042">
        <v>0</v>
      </c>
      <c r="D8" s="1042">
        <v>0</v>
      </c>
      <c r="E8" s="1042">
        <v>0</v>
      </c>
      <c r="F8" s="1042">
        <f>(C8+D8-E8)*0%</f>
        <v>0</v>
      </c>
      <c r="G8" s="1042">
        <f>(C8+D8-E8-F8)</f>
        <v>0</v>
      </c>
      <c r="H8" s="1043" t="s">
        <v>689</v>
      </c>
      <c r="I8" s="1463" t="s">
        <v>21</v>
      </c>
      <c r="J8" s="622"/>
      <c r="K8" s="459" t="s">
        <v>706</v>
      </c>
      <c r="L8" s="459" t="s">
        <v>705</v>
      </c>
      <c r="M8" s="459" t="s">
        <v>704</v>
      </c>
      <c r="N8" s="459" t="s">
        <v>779</v>
      </c>
    </row>
    <row r="9" spans="1:18" ht="15.75">
      <c r="A9" s="1462"/>
      <c r="B9" s="1044" t="s">
        <v>690</v>
      </c>
      <c r="C9" s="1045">
        <v>1550000</v>
      </c>
      <c r="D9" s="1045">
        <v>0</v>
      </c>
      <c r="E9" s="1045">
        <v>0</v>
      </c>
      <c r="F9" s="1045">
        <f>(C9+D9-E9)*4%</f>
        <v>62000</v>
      </c>
      <c r="G9" s="1045">
        <f>(C9+D9-E9-F9)</f>
        <v>1488000</v>
      </c>
      <c r="H9" s="1046" t="s">
        <v>691</v>
      </c>
      <c r="I9" s="1464"/>
      <c r="J9" s="439" t="s">
        <v>780</v>
      </c>
      <c r="K9" s="460">
        <v>350000</v>
      </c>
      <c r="L9" s="460"/>
      <c r="M9" s="460">
        <v>700000</v>
      </c>
      <c r="N9" s="460">
        <v>500000</v>
      </c>
      <c r="O9" s="623">
        <f>N9+M9+L9+K9</f>
        <v>1550000</v>
      </c>
    </row>
    <row r="10" spans="1:18" ht="15.75">
      <c r="A10" s="1462"/>
      <c r="B10" s="1044" t="s">
        <v>692</v>
      </c>
      <c r="C10" s="1045">
        <v>5400</v>
      </c>
      <c r="D10" s="1045">
        <v>0</v>
      </c>
      <c r="E10" s="1045">
        <v>0</v>
      </c>
      <c r="F10" s="1045">
        <f>(C10+D10-E10)*10%</f>
        <v>540</v>
      </c>
      <c r="G10" s="1045">
        <f t="shared" ref="G10:G15" si="0">(C10+D10-E10-F10)</f>
        <v>4860</v>
      </c>
      <c r="H10" s="1046" t="s">
        <v>693</v>
      </c>
      <c r="I10" s="1464"/>
      <c r="J10" s="439" t="s">
        <v>781</v>
      </c>
      <c r="K10" s="461">
        <v>400</v>
      </c>
      <c r="L10" s="461"/>
      <c r="M10" s="461">
        <v>2000</v>
      </c>
      <c r="N10" s="461">
        <v>3000</v>
      </c>
      <c r="O10" s="623">
        <f t="shared" ref="O10:O15" si="1">N10+M10+L10+K10</f>
        <v>5400</v>
      </c>
    </row>
    <row r="11" spans="1:18" ht="15.75">
      <c r="A11" s="1462"/>
      <c r="B11" s="1044" t="s">
        <v>694</v>
      </c>
      <c r="C11" s="1045">
        <v>0</v>
      </c>
      <c r="D11" s="1045">
        <v>0</v>
      </c>
      <c r="E11" s="1045">
        <v>0</v>
      </c>
      <c r="F11" s="1045">
        <f>C11+D11-E11*10%</f>
        <v>0</v>
      </c>
      <c r="G11" s="1045">
        <f t="shared" si="0"/>
        <v>0</v>
      </c>
      <c r="H11" s="1046" t="s">
        <v>695</v>
      </c>
      <c r="I11" s="1464"/>
      <c r="J11" s="439" t="s">
        <v>694</v>
      </c>
      <c r="K11" s="461">
        <v>0</v>
      </c>
      <c r="L11" s="461"/>
      <c r="M11" s="461">
        <v>0</v>
      </c>
      <c r="N11" s="461">
        <v>0</v>
      </c>
      <c r="O11" s="623">
        <f t="shared" si="1"/>
        <v>0</v>
      </c>
    </row>
    <row r="12" spans="1:18" ht="15.75">
      <c r="A12" s="1462"/>
      <c r="B12" s="1044" t="s">
        <v>696</v>
      </c>
      <c r="C12" s="1045">
        <v>3800</v>
      </c>
      <c r="D12" s="1045">
        <v>0</v>
      </c>
      <c r="E12" s="1045">
        <v>0</v>
      </c>
      <c r="F12" s="1045">
        <f>(C12+D12-E12)*20%</f>
        <v>760</v>
      </c>
      <c r="G12" s="1045">
        <f t="shared" si="0"/>
        <v>3040</v>
      </c>
      <c r="H12" s="1046" t="s">
        <v>697</v>
      </c>
      <c r="I12" s="1464"/>
      <c r="J12" s="439" t="s">
        <v>696</v>
      </c>
      <c r="K12" s="461">
        <v>300</v>
      </c>
      <c r="L12" s="461">
        <v>1000</v>
      </c>
      <c r="M12" s="461">
        <v>1000</v>
      </c>
      <c r="N12" s="461">
        <v>1500</v>
      </c>
      <c r="O12" s="623">
        <f t="shared" si="1"/>
        <v>3800</v>
      </c>
    </row>
    <row r="13" spans="1:18" ht="15.75">
      <c r="A13" s="1462"/>
      <c r="B13" s="1044" t="s">
        <v>698</v>
      </c>
      <c r="C13" s="1045">
        <v>109000</v>
      </c>
      <c r="D13" s="1045">
        <v>0</v>
      </c>
      <c r="E13" s="1045">
        <v>0</v>
      </c>
      <c r="F13" s="1045">
        <f>(C13+D13-E13)*10%</f>
        <v>10900</v>
      </c>
      <c r="G13" s="1045">
        <f t="shared" si="0"/>
        <v>98100</v>
      </c>
      <c r="H13" s="1046" t="s">
        <v>699</v>
      </c>
      <c r="I13" s="1464"/>
      <c r="J13" s="439" t="s">
        <v>782</v>
      </c>
      <c r="K13" s="461">
        <v>45000</v>
      </c>
      <c r="L13" s="461">
        <v>19000</v>
      </c>
      <c r="M13" s="461">
        <v>20000</v>
      </c>
      <c r="N13" s="461">
        <v>25000</v>
      </c>
      <c r="O13" s="623">
        <f t="shared" si="1"/>
        <v>109000</v>
      </c>
    </row>
    <row r="14" spans="1:18" ht="16.5" thickBot="1">
      <c r="A14" s="1462"/>
      <c r="B14" s="1047" t="s">
        <v>452</v>
      </c>
      <c r="C14" s="1048">
        <v>8400</v>
      </c>
      <c r="D14" s="1048">
        <v>0</v>
      </c>
      <c r="E14" s="1048">
        <v>0</v>
      </c>
      <c r="F14" s="1048">
        <f>(C14+D14-E14)*20%</f>
        <v>1680</v>
      </c>
      <c r="G14" s="1048">
        <f t="shared" si="0"/>
        <v>6720</v>
      </c>
      <c r="H14" s="1049" t="s">
        <v>700</v>
      </c>
      <c r="I14" s="1464"/>
      <c r="J14" s="439" t="s">
        <v>418</v>
      </c>
      <c r="K14" s="461">
        <v>400</v>
      </c>
      <c r="L14" s="461">
        <v>2000</v>
      </c>
      <c r="M14" s="461">
        <v>3000</v>
      </c>
      <c r="N14" s="461">
        <v>3000</v>
      </c>
      <c r="O14" s="623">
        <f t="shared" si="1"/>
        <v>8400</v>
      </c>
    </row>
    <row r="15" spans="1:18" ht="18.75" customHeight="1" thickBot="1">
      <c r="A15" s="1050"/>
      <c r="B15" s="1051" t="s">
        <v>4</v>
      </c>
      <c r="C15" s="1052">
        <f>SUM(C8:C14)</f>
        <v>1676600</v>
      </c>
      <c r="D15" s="1052">
        <f t="shared" ref="D15:F15" si="2">SUM(D8:D14)</f>
        <v>0</v>
      </c>
      <c r="E15" s="1052">
        <f t="shared" si="2"/>
        <v>0</v>
      </c>
      <c r="F15" s="1052">
        <f t="shared" si="2"/>
        <v>75880</v>
      </c>
      <c r="G15" s="1052">
        <f t="shared" si="0"/>
        <v>1600720</v>
      </c>
      <c r="H15" s="1053" t="s">
        <v>701</v>
      </c>
      <c r="I15" s="1054"/>
      <c r="J15" s="624" t="s">
        <v>4</v>
      </c>
      <c r="K15" s="462">
        <f>SUM(K9:K14)</f>
        <v>396100</v>
      </c>
      <c r="L15" s="462">
        <f>SUM(L9:L14)</f>
        <v>22000</v>
      </c>
      <c r="M15" s="462">
        <f>SUM(M9:M14)</f>
        <v>726000</v>
      </c>
      <c r="N15" s="462">
        <f>SUM(N9:N14)</f>
        <v>532500</v>
      </c>
      <c r="O15" s="623">
        <f t="shared" si="1"/>
        <v>1676600</v>
      </c>
    </row>
    <row r="16" spans="1:18" ht="15.75" thickTop="1">
      <c r="A16" s="455"/>
      <c r="B16" s="456"/>
      <c r="C16" s="456"/>
      <c r="D16" s="456"/>
      <c r="E16" s="456"/>
      <c r="F16" s="456"/>
      <c r="G16" s="456"/>
      <c r="H16" s="457"/>
    </row>
    <row r="17" spans="1:8">
      <c r="A17" s="455"/>
      <c r="B17" s="456"/>
      <c r="C17" s="456"/>
      <c r="D17" s="456"/>
      <c r="E17" s="456"/>
      <c r="F17" s="456"/>
      <c r="G17" s="456"/>
      <c r="H17" s="457"/>
    </row>
    <row r="18" spans="1:8">
      <c r="A18" s="455"/>
      <c r="B18" s="456"/>
      <c r="C18" s="456"/>
      <c r="D18" s="456"/>
    </row>
    <row r="19" spans="1:8">
      <c r="A19" s="455"/>
      <c r="B19" s="456"/>
      <c r="C19" s="456"/>
      <c r="D19" s="456"/>
      <c r="E19" s="456"/>
      <c r="F19" s="456"/>
      <c r="G19" s="456"/>
      <c r="H19" s="457"/>
    </row>
    <row r="20" spans="1:8">
      <c r="A20" s="455"/>
      <c r="B20" s="456"/>
      <c r="C20" s="456"/>
      <c r="D20" s="456"/>
      <c r="E20" s="456"/>
      <c r="F20" s="456"/>
      <c r="G20" s="456"/>
      <c r="H20" s="457"/>
    </row>
    <row r="21" spans="1:8">
      <c r="A21" s="455"/>
      <c r="B21" s="456"/>
      <c r="C21" s="456"/>
      <c r="D21" s="456"/>
      <c r="E21" s="456"/>
      <c r="F21" s="456"/>
      <c r="G21" s="456"/>
      <c r="H21" s="457"/>
    </row>
    <row r="22" spans="1:8">
      <c r="A22" s="455"/>
      <c r="B22" s="456"/>
      <c r="C22" s="456"/>
      <c r="D22" s="456"/>
      <c r="E22" s="456"/>
      <c r="F22" s="456"/>
      <c r="G22" s="456"/>
      <c r="H22" s="457"/>
    </row>
    <row r="23" spans="1:8">
      <c r="A23" s="455"/>
      <c r="B23" s="456"/>
      <c r="C23" s="456"/>
      <c r="D23" s="456"/>
      <c r="E23" s="456"/>
      <c r="F23" s="456"/>
      <c r="G23" s="456"/>
      <c r="H23" s="457"/>
    </row>
    <row r="24" spans="1:8">
      <c r="A24" s="455"/>
      <c r="B24" s="456"/>
      <c r="C24" s="456"/>
      <c r="D24" s="456"/>
      <c r="E24" s="456"/>
      <c r="F24" s="456"/>
      <c r="G24" s="456"/>
      <c r="H24" s="457"/>
    </row>
    <row r="25" spans="1:8">
      <c r="A25" s="455"/>
      <c r="B25" s="456"/>
      <c r="C25" s="456"/>
      <c r="D25" s="456"/>
      <c r="E25" s="456"/>
      <c r="F25" s="456"/>
      <c r="G25" s="456"/>
      <c r="H25" s="457"/>
    </row>
    <row r="26" spans="1:8">
      <c r="A26" s="455"/>
      <c r="B26" s="456"/>
      <c r="C26" s="456"/>
      <c r="D26" s="456"/>
      <c r="E26" s="456"/>
      <c r="F26" s="456"/>
      <c r="G26" s="456"/>
      <c r="H26" s="457"/>
    </row>
    <row r="27" spans="1:8">
      <c r="A27" s="455"/>
      <c r="B27" s="456"/>
      <c r="C27" s="456"/>
      <c r="D27" s="456"/>
      <c r="E27" s="456"/>
      <c r="F27" s="456"/>
      <c r="G27" s="456"/>
      <c r="H27" s="457"/>
    </row>
    <row r="28" spans="1:8">
      <c r="A28" s="455"/>
      <c r="B28" s="456"/>
      <c r="C28" s="456"/>
      <c r="D28" s="456"/>
      <c r="E28" s="456"/>
      <c r="F28" s="456"/>
      <c r="G28" s="456"/>
      <c r="H28" s="457"/>
    </row>
    <row r="29" spans="1:8">
      <c r="A29" s="455"/>
      <c r="B29" s="456"/>
      <c r="C29" s="456"/>
      <c r="D29" s="456"/>
      <c r="E29" s="456"/>
      <c r="F29" s="456"/>
      <c r="G29" s="456"/>
      <c r="H29" s="457"/>
    </row>
    <row r="30" spans="1:8">
      <c r="A30" s="455"/>
      <c r="B30" s="456"/>
      <c r="C30" s="456"/>
      <c r="D30" s="456"/>
      <c r="E30" s="456"/>
      <c r="F30" s="456"/>
      <c r="G30" s="456"/>
      <c r="H30" s="457"/>
    </row>
    <row r="31" spans="1:8">
      <c r="A31" s="455"/>
      <c r="B31" s="456"/>
      <c r="C31" s="456"/>
      <c r="D31" s="456"/>
      <c r="E31" s="456"/>
      <c r="F31" s="456"/>
      <c r="G31" s="456"/>
      <c r="H31" s="457"/>
    </row>
    <row r="32" spans="1:8">
      <c r="A32" s="455"/>
      <c r="B32" s="456"/>
      <c r="C32" s="456"/>
      <c r="D32" s="456"/>
      <c r="E32" s="456"/>
      <c r="F32" s="456"/>
      <c r="G32" s="456"/>
      <c r="H32" s="457"/>
    </row>
    <row r="33" spans="1:8">
      <c r="A33" s="455"/>
      <c r="B33" s="456"/>
      <c r="C33" s="456"/>
      <c r="D33" s="456"/>
      <c r="E33" s="456"/>
      <c r="F33" s="456"/>
      <c r="G33" s="456"/>
      <c r="H33" s="457"/>
    </row>
    <row r="34" spans="1:8">
      <c r="A34" s="455"/>
      <c r="B34" s="456"/>
      <c r="C34" s="456"/>
      <c r="D34" s="456"/>
      <c r="E34" s="456"/>
      <c r="F34" s="456"/>
      <c r="G34" s="456"/>
      <c r="H34" s="457"/>
    </row>
    <row r="35" spans="1:8">
      <c r="A35" s="455"/>
      <c r="B35" s="456"/>
      <c r="C35" s="456"/>
      <c r="D35" s="456"/>
      <c r="E35" s="456"/>
      <c r="F35" s="456"/>
      <c r="G35" s="456"/>
      <c r="H35" s="457"/>
    </row>
    <row r="36" spans="1:8">
      <c r="A36" s="455"/>
      <c r="B36" s="456"/>
      <c r="C36" s="456"/>
      <c r="D36" s="456"/>
      <c r="E36" s="456"/>
      <c r="F36" s="456"/>
      <c r="G36" s="456"/>
      <c r="H36" s="457"/>
    </row>
    <row r="37" spans="1:8">
      <c r="A37" s="455"/>
      <c r="B37" s="456"/>
      <c r="C37" s="456"/>
      <c r="D37" s="456"/>
      <c r="E37" s="456"/>
      <c r="F37" s="456"/>
      <c r="G37" s="456"/>
      <c r="H37" s="457"/>
    </row>
    <row r="38" spans="1:8">
      <c r="A38" s="455"/>
      <c r="B38" s="456"/>
      <c r="C38" s="456"/>
      <c r="D38" s="456"/>
      <c r="E38" s="456"/>
      <c r="F38" s="456"/>
      <c r="G38" s="456"/>
      <c r="H38" s="457"/>
    </row>
    <row r="39" spans="1:8">
      <c r="A39" s="455"/>
      <c r="B39" s="456"/>
      <c r="C39" s="456"/>
      <c r="D39" s="456"/>
      <c r="E39" s="456"/>
      <c r="F39" s="456"/>
      <c r="G39" s="456"/>
      <c r="H39" s="457"/>
    </row>
    <row r="40" spans="1:8">
      <c r="A40" s="455"/>
      <c r="B40" s="456"/>
      <c r="C40" s="456"/>
      <c r="D40" s="456"/>
      <c r="E40" s="456"/>
      <c r="F40" s="456"/>
      <c r="G40" s="456"/>
      <c r="H40" s="457"/>
    </row>
    <row r="41" spans="1:8">
      <c r="A41" s="455"/>
      <c r="B41" s="456"/>
      <c r="C41" s="456"/>
      <c r="D41" s="456"/>
      <c r="E41" s="456"/>
      <c r="F41" s="456"/>
      <c r="G41" s="456"/>
      <c r="H41" s="457"/>
    </row>
    <row r="42" spans="1:8">
      <c r="A42" s="455"/>
      <c r="B42" s="456"/>
      <c r="C42" s="456"/>
      <c r="D42" s="456"/>
      <c r="E42" s="456"/>
      <c r="F42" s="456"/>
      <c r="G42" s="456"/>
      <c r="H42" s="457"/>
    </row>
    <row r="43" spans="1:8">
      <c r="A43" s="455"/>
      <c r="B43" s="456"/>
      <c r="C43" s="456"/>
      <c r="D43" s="456"/>
      <c r="E43" s="456"/>
      <c r="F43" s="456"/>
      <c r="G43" s="456"/>
      <c r="H43" s="457"/>
    </row>
    <row r="44" spans="1:8">
      <c r="A44" s="455"/>
      <c r="B44" s="456"/>
      <c r="C44" s="456"/>
      <c r="D44" s="456"/>
      <c r="E44" s="456"/>
      <c r="F44" s="456"/>
      <c r="G44" s="456"/>
      <c r="H44" s="457"/>
    </row>
    <row r="45" spans="1:8">
      <c r="A45" s="455"/>
      <c r="B45" s="456"/>
      <c r="C45" s="456"/>
      <c r="D45" s="456"/>
      <c r="E45" s="456"/>
      <c r="F45" s="456"/>
      <c r="G45" s="456"/>
      <c r="H45" s="457"/>
    </row>
    <row r="46" spans="1:8">
      <c r="A46" s="455"/>
      <c r="B46" s="456"/>
      <c r="C46" s="456"/>
      <c r="D46" s="456"/>
      <c r="E46" s="456"/>
      <c r="F46" s="456"/>
      <c r="G46" s="456"/>
      <c r="H46" s="457"/>
    </row>
    <row r="47" spans="1:8">
      <c r="A47" s="455"/>
      <c r="B47" s="456"/>
      <c r="C47" s="456"/>
      <c r="D47" s="456"/>
      <c r="E47" s="456"/>
      <c r="F47" s="456"/>
      <c r="G47" s="456"/>
      <c r="H47" s="457"/>
    </row>
    <row r="48" spans="1:8">
      <c r="A48" s="455"/>
      <c r="B48" s="456"/>
      <c r="C48" s="456"/>
      <c r="D48" s="456"/>
      <c r="E48" s="456"/>
      <c r="F48" s="456"/>
      <c r="G48" s="456"/>
      <c r="H48" s="457"/>
    </row>
    <row r="49" spans="1:8">
      <c r="A49" s="455"/>
      <c r="B49" s="456"/>
      <c r="C49" s="456"/>
      <c r="D49" s="456"/>
      <c r="E49" s="456"/>
      <c r="F49" s="456"/>
      <c r="G49" s="456"/>
      <c r="H49" s="457"/>
    </row>
    <row r="50" spans="1:8">
      <c r="A50" s="455"/>
      <c r="B50" s="456"/>
      <c r="C50" s="456"/>
      <c r="D50" s="456"/>
      <c r="E50" s="456"/>
      <c r="F50" s="456"/>
      <c r="G50" s="456"/>
      <c r="H50" s="457"/>
    </row>
    <row r="51" spans="1:8">
      <c r="A51" s="455"/>
      <c r="B51" s="456"/>
      <c r="C51" s="456"/>
      <c r="D51" s="456"/>
      <c r="E51" s="456"/>
      <c r="F51" s="456"/>
      <c r="G51" s="456"/>
      <c r="H51" s="457"/>
    </row>
    <row r="52" spans="1:8">
      <c r="A52" s="455"/>
      <c r="B52" s="456"/>
      <c r="C52" s="456"/>
      <c r="D52" s="456"/>
      <c r="E52" s="456"/>
      <c r="F52" s="456"/>
      <c r="G52" s="456"/>
      <c r="H52" s="457"/>
    </row>
    <row r="53" spans="1:8">
      <c r="A53" s="455"/>
      <c r="B53" s="456"/>
      <c r="C53" s="456"/>
      <c r="D53" s="456"/>
      <c r="E53" s="456"/>
      <c r="F53" s="456"/>
      <c r="G53" s="456"/>
      <c r="H53" s="457"/>
    </row>
    <row r="54" spans="1:8">
      <c r="A54" s="455"/>
      <c r="B54" s="456"/>
      <c r="C54" s="456"/>
      <c r="D54" s="456"/>
      <c r="E54" s="456"/>
      <c r="F54" s="456"/>
      <c r="G54" s="456"/>
      <c r="H54" s="457"/>
    </row>
    <row r="55" spans="1:8">
      <c r="A55" s="455"/>
      <c r="B55" s="456"/>
      <c r="C55" s="456"/>
      <c r="D55" s="456"/>
      <c r="E55" s="456"/>
      <c r="F55" s="456"/>
      <c r="G55" s="456"/>
      <c r="H55" s="457"/>
    </row>
    <row r="56" spans="1:8">
      <c r="A56" s="455"/>
      <c r="B56" s="456"/>
      <c r="C56" s="456"/>
      <c r="D56" s="456"/>
      <c r="E56" s="456"/>
      <c r="F56" s="456"/>
      <c r="G56" s="456"/>
      <c r="H56" s="457"/>
    </row>
    <row r="57" spans="1:8">
      <c r="A57" s="455"/>
      <c r="B57" s="456"/>
      <c r="C57" s="456"/>
      <c r="D57" s="456"/>
      <c r="E57" s="456"/>
      <c r="F57" s="456"/>
      <c r="G57" s="456"/>
      <c r="H57" s="457"/>
    </row>
    <row r="58" spans="1:8">
      <c r="A58" s="455"/>
      <c r="B58" s="456"/>
      <c r="C58" s="456"/>
      <c r="D58" s="456"/>
      <c r="E58" s="456"/>
      <c r="F58" s="456"/>
      <c r="G58" s="456"/>
      <c r="H58" s="457"/>
    </row>
    <row r="59" spans="1:8">
      <c r="A59" s="455"/>
      <c r="B59" s="456"/>
      <c r="C59" s="456"/>
      <c r="D59" s="456"/>
      <c r="E59" s="456"/>
      <c r="F59" s="456"/>
      <c r="G59" s="456"/>
      <c r="H59" s="457"/>
    </row>
    <row r="60" spans="1:8">
      <c r="A60" s="455"/>
      <c r="B60" s="456"/>
      <c r="C60" s="456"/>
      <c r="D60" s="456"/>
      <c r="E60" s="456"/>
      <c r="F60" s="456"/>
      <c r="G60" s="456"/>
      <c r="H60" s="457"/>
    </row>
    <row r="61" spans="1:8">
      <c r="A61" s="455"/>
      <c r="B61" s="456"/>
      <c r="C61" s="456"/>
      <c r="D61" s="456"/>
      <c r="E61" s="456"/>
      <c r="F61" s="456"/>
      <c r="G61" s="456"/>
      <c r="H61" s="457"/>
    </row>
    <row r="62" spans="1:8">
      <c r="A62" s="455"/>
      <c r="B62" s="456"/>
      <c r="C62" s="456"/>
      <c r="D62" s="456"/>
      <c r="E62" s="456"/>
      <c r="F62" s="456"/>
      <c r="G62" s="456"/>
      <c r="H62" s="457"/>
    </row>
    <row r="63" spans="1:8">
      <c r="A63" s="455"/>
      <c r="B63" s="456"/>
      <c r="C63" s="456"/>
      <c r="D63" s="456"/>
      <c r="E63" s="456"/>
      <c r="F63" s="456"/>
      <c r="G63" s="456"/>
      <c r="H63" s="457"/>
    </row>
    <row r="64" spans="1:8">
      <c r="A64" s="455"/>
      <c r="B64" s="456"/>
      <c r="C64" s="456"/>
      <c r="D64" s="456"/>
      <c r="E64" s="456"/>
      <c r="F64" s="456"/>
      <c r="G64" s="456"/>
      <c r="H64" s="457"/>
    </row>
    <row r="65" spans="1:8">
      <c r="A65" s="455"/>
      <c r="B65" s="456"/>
      <c r="C65" s="456"/>
      <c r="D65" s="456"/>
      <c r="E65" s="456"/>
      <c r="F65" s="456"/>
      <c r="G65" s="456"/>
      <c r="H65" s="457"/>
    </row>
    <row r="66" spans="1:8">
      <c r="A66" s="455"/>
      <c r="B66" s="456"/>
      <c r="C66" s="456"/>
      <c r="D66" s="456"/>
      <c r="E66" s="456"/>
      <c r="F66" s="456"/>
      <c r="G66" s="456"/>
      <c r="H66" s="457"/>
    </row>
    <row r="67" spans="1:8">
      <c r="A67" s="455"/>
      <c r="B67" s="456"/>
      <c r="C67" s="456"/>
      <c r="D67" s="456"/>
      <c r="E67" s="456"/>
      <c r="F67" s="456"/>
      <c r="G67" s="456"/>
      <c r="H67" s="457"/>
    </row>
    <row r="68" spans="1:8">
      <c r="A68" s="455"/>
      <c r="B68" s="456"/>
      <c r="C68" s="456"/>
      <c r="D68" s="456"/>
      <c r="E68" s="456"/>
      <c r="F68" s="456"/>
      <c r="G68" s="456"/>
      <c r="H68" s="457"/>
    </row>
    <row r="69" spans="1:8">
      <c r="A69" s="455"/>
      <c r="B69" s="456"/>
      <c r="C69" s="456"/>
      <c r="D69" s="456"/>
      <c r="E69" s="456"/>
      <c r="F69" s="456"/>
      <c r="G69" s="456"/>
      <c r="H69" s="457"/>
    </row>
    <row r="70" spans="1:8">
      <c r="A70" s="455"/>
      <c r="B70" s="456"/>
      <c r="C70" s="456"/>
      <c r="D70" s="456"/>
      <c r="E70" s="456"/>
      <c r="F70" s="456"/>
      <c r="G70" s="456"/>
      <c r="H70" s="457"/>
    </row>
    <row r="71" spans="1:8">
      <c r="A71" s="455"/>
      <c r="B71" s="456"/>
      <c r="C71" s="456"/>
      <c r="D71" s="456"/>
      <c r="E71" s="456"/>
      <c r="F71" s="456"/>
      <c r="G71" s="456"/>
      <c r="H71" s="457"/>
    </row>
    <row r="72" spans="1:8">
      <c r="A72" s="455"/>
      <c r="B72" s="456"/>
      <c r="C72" s="456"/>
      <c r="D72" s="456"/>
      <c r="E72" s="456"/>
      <c r="F72" s="456"/>
      <c r="G72" s="456"/>
      <c r="H72" s="457"/>
    </row>
    <row r="73" spans="1:8">
      <c r="A73" s="455"/>
      <c r="B73" s="456"/>
      <c r="C73" s="456"/>
      <c r="D73" s="456"/>
      <c r="E73" s="456"/>
      <c r="F73" s="456"/>
      <c r="G73" s="456"/>
      <c r="H73" s="457"/>
    </row>
    <row r="74" spans="1:8">
      <c r="A74" s="455"/>
      <c r="B74" s="456"/>
      <c r="C74" s="456"/>
      <c r="D74" s="456"/>
      <c r="E74" s="456"/>
      <c r="F74" s="456"/>
      <c r="G74" s="456"/>
      <c r="H74" s="457"/>
    </row>
    <row r="75" spans="1:8">
      <c r="A75" s="455"/>
      <c r="B75" s="456"/>
      <c r="C75" s="456"/>
      <c r="D75" s="456"/>
      <c r="E75" s="456"/>
      <c r="F75" s="456"/>
      <c r="G75" s="456"/>
      <c r="H75" s="457"/>
    </row>
    <row r="76" spans="1:8">
      <c r="A76" s="455"/>
      <c r="B76" s="456"/>
      <c r="C76" s="456"/>
      <c r="D76" s="456"/>
      <c r="E76" s="456"/>
      <c r="F76" s="456"/>
      <c r="G76" s="456"/>
      <c r="H76" s="457"/>
    </row>
    <row r="77" spans="1:8">
      <c r="A77" s="455"/>
      <c r="B77" s="456"/>
      <c r="C77" s="456"/>
      <c r="D77" s="456"/>
      <c r="E77" s="456"/>
      <c r="F77" s="456"/>
      <c r="G77" s="456"/>
      <c r="H77" s="457"/>
    </row>
    <row r="78" spans="1:8">
      <c r="A78" s="455"/>
      <c r="B78" s="456"/>
      <c r="C78" s="456"/>
      <c r="D78" s="456"/>
      <c r="E78" s="456"/>
      <c r="F78" s="456"/>
      <c r="G78" s="456"/>
      <c r="H78" s="457"/>
    </row>
    <row r="79" spans="1:8">
      <c r="A79" s="455"/>
      <c r="B79" s="456"/>
      <c r="C79" s="456"/>
      <c r="D79" s="456"/>
      <c r="E79" s="456"/>
      <c r="F79" s="456"/>
      <c r="G79" s="456"/>
      <c r="H79" s="457"/>
    </row>
    <row r="80" spans="1:8">
      <c r="A80" s="455"/>
      <c r="B80" s="456"/>
      <c r="C80" s="456"/>
      <c r="D80" s="456"/>
      <c r="E80" s="456"/>
      <c r="F80" s="456"/>
      <c r="G80" s="456"/>
      <c r="H80" s="457"/>
    </row>
    <row r="81" spans="1:8">
      <c r="A81" s="455"/>
      <c r="B81" s="456"/>
      <c r="C81" s="456"/>
      <c r="D81" s="456"/>
      <c r="E81" s="456"/>
      <c r="F81" s="456"/>
      <c r="G81" s="456"/>
      <c r="H81" s="457"/>
    </row>
    <row r="82" spans="1:8">
      <c r="A82" s="455"/>
      <c r="B82" s="456"/>
      <c r="C82" s="456"/>
      <c r="D82" s="456"/>
      <c r="E82" s="456"/>
      <c r="F82" s="456"/>
      <c r="G82" s="456"/>
      <c r="H82" s="457"/>
    </row>
    <row r="83" spans="1:8">
      <c r="A83" s="455"/>
      <c r="B83" s="456"/>
      <c r="C83" s="456"/>
      <c r="D83" s="456"/>
      <c r="E83" s="456"/>
      <c r="F83" s="456"/>
      <c r="G83" s="456"/>
      <c r="H83" s="457"/>
    </row>
    <row r="84" spans="1:8">
      <c r="A84" s="455"/>
      <c r="B84" s="456"/>
      <c r="C84" s="456"/>
      <c r="D84" s="456"/>
      <c r="E84" s="456"/>
      <c r="F84" s="456"/>
      <c r="G84" s="456"/>
      <c r="H84" s="457"/>
    </row>
    <row r="85" spans="1:8">
      <c r="A85" s="455"/>
      <c r="B85" s="456"/>
      <c r="C85" s="456"/>
      <c r="D85" s="456"/>
      <c r="E85" s="456"/>
      <c r="F85" s="456"/>
      <c r="G85" s="456"/>
      <c r="H85" s="457"/>
    </row>
    <row r="86" spans="1:8">
      <c r="A86" s="455"/>
      <c r="B86" s="456"/>
      <c r="C86" s="456"/>
      <c r="D86" s="456"/>
      <c r="E86" s="456"/>
      <c r="F86" s="456"/>
      <c r="G86" s="456"/>
      <c r="H86" s="457"/>
    </row>
    <row r="87" spans="1:8">
      <c r="A87" s="455"/>
      <c r="B87" s="456"/>
      <c r="C87" s="456"/>
      <c r="D87" s="456"/>
      <c r="E87" s="456"/>
      <c r="F87" s="456"/>
      <c r="G87" s="456"/>
      <c r="H87" s="457"/>
    </row>
    <row r="88" spans="1:8">
      <c r="A88" s="455"/>
      <c r="B88" s="456"/>
      <c r="C88" s="456"/>
      <c r="D88" s="456"/>
      <c r="E88" s="456"/>
      <c r="F88" s="456"/>
      <c r="G88" s="456"/>
      <c r="H88" s="457"/>
    </row>
    <row r="89" spans="1:8">
      <c r="A89" s="455"/>
      <c r="B89" s="456"/>
      <c r="C89" s="456"/>
      <c r="D89" s="456"/>
      <c r="E89" s="456"/>
      <c r="F89" s="456"/>
      <c r="G89" s="456"/>
      <c r="H89" s="457"/>
    </row>
    <row r="90" spans="1:8">
      <c r="A90" s="455"/>
      <c r="B90" s="456"/>
      <c r="C90" s="456"/>
      <c r="D90" s="456"/>
      <c r="E90" s="456"/>
      <c r="F90" s="456"/>
      <c r="G90" s="456"/>
      <c r="H90" s="457"/>
    </row>
    <row r="91" spans="1:8">
      <c r="A91" s="455"/>
      <c r="B91" s="456"/>
      <c r="C91" s="456"/>
      <c r="D91" s="456"/>
      <c r="E91" s="456"/>
      <c r="F91" s="456"/>
      <c r="G91" s="456"/>
      <c r="H91" s="457"/>
    </row>
    <row r="92" spans="1:8">
      <c r="A92" s="455"/>
      <c r="B92" s="456"/>
      <c r="C92" s="456"/>
      <c r="D92" s="456"/>
      <c r="E92" s="456"/>
      <c r="F92" s="456"/>
      <c r="G92" s="456"/>
      <c r="H92" s="457"/>
    </row>
    <row r="93" spans="1:8">
      <c r="A93" s="455"/>
      <c r="B93" s="456"/>
      <c r="C93" s="456"/>
      <c r="D93" s="456"/>
      <c r="E93" s="456"/>
      <c r="F93" s="456"/>
      <c r="G93" s="456"/>
      <c r="H93" s="457"/>
    </row>
    <row r="94" spans="1:8">
      <c r="A94" s="455"/>
      <c r="B94" s="456"/>
      <c r="C94" s="456"/>
      <c r="D94" s="456"/>
      <c r="E94" s="456"/>
      <c r="F94" s="456"/>
      <c r="G94" s="456"/>
      <c r="H94" s="457"/>
    </row>
    <row r="95" spans="1:8">
      <c r="A95" s="455"/>
      <c r="B95" s="456"/>
      <c r="C95" s="456"/>
      <c r="D95" s="456"/>
      <c r="E95" s="456"/>
      <c r="F95" s="456"/>
      <c r="G95" s="456"/>
      <c r="H95" s="457"/>
    </row>
    <row r="96" spans="1:8">
      <c r="A96" s="455"/>
      <c r="B96" s="456"/>
      <c r="C96" s="456"/>
      <c r="D96" s="456"/>
      <c r="E96" s="456"/>
      <c r="F96" s="456"/>
      <c r="G96" s="456"/>
      <c r="H96" s="457"/>
    </row>
    <row r="97" spans="1:8">
      <c r="A97" s="455"/>
      <c r="B97" s="456"/>
      <c r="C97" s="456"/>
      <c r="D97" s="456"/>
      <c r="E97" s="456"/>
      <c r="F97" s="456"/>
      <c r="G97" s="456"/>
      <c r="H97" s="457"/>
    </row>
    <row r="98" spans="1:8">
      <c r="A98" s="455"/>
      <c r="B98" s="456"/>
      <c r="C98" s="456"/>
      <c r="D98" s="456"/>
      <c r="E98" s="456"/>
      <c r="F98" s="456"/>
      <c r="G98" s="456"/>
      <c r="H98" s="457"/>
    </row>
    <row r="99" spans="1:8">
      <c r="A99" s="455"/>
      <c r="B99" s="456"/>
      <c r="C99" s="456"/>
      <c r="D99" s="456"/>
      <c r="E99" s="456"/>
      <c r="F99" s="456"/>
      <c r="G99" s="456"/>
      <c r="H99" s="457"/>
    </row>
    <row r="100" spans="1:8">
      <c r="A100" s="455"/>
      <c r="B100" s="456"/>
      <c r="C100" s="456"/>
      <c r="D100" s="456"/>
      <c r="E100" s="456"/>
      <c r="F100" s="456"/>
      <c r="G100" s="456"/>
      <c r="H100" s="457"/>
    </row>
    <row r="101" spans="1:8">
      <c r="A101" s="455"/>
      <c r="B101" s="456"/>
      <c r="C101" s="456"/>
      <c r="D101" s="456"/>
      <c r="E101" s="456"/>
      <c r="F101" s="456"/>
      <c r="G101" s="456"/>
      <c r="H101" s="457"/>
    </row>
    <row r="102" spans="1:8">
      <c r="A102" s="455"/>
      <c r="B102" s="456"/>
      <c r="C102" s="456"/>
      <c r="D102" s="456"/>
      <c r="E102" s="456"/>
      <c r="F102" s="456"/>
      <c r="G102" s="456"/>
      <c r="H102" s="457"/>
    </row>
    <row r="103" spans="1:8">
      <c r="A103" s="455"/>
      <c r="B103" s="456"/>
      <c r="C103" s="456"/>
      <c r="D103" s="456"/>
      <c r="E103" s="456"/>
      <c r="F103" s="456"/>
      <c r="G103" s="456"/>
      <c r="H103" s="457"/>
    </row>
    <row r="104" spans="1:8">
      <c r="A104" s="455"/>
      <c r="B104" s="456"/>
      <c r="C104" s="456"/>
      <c r="D104" s="456"/>
      <c r="E104" s="456"/>
      <c r="F104" s="456"/>
      <c r="G104" s="456"/>
      <c r="H104" s="457"/>
    </row>
    <row r="105" spans="1:8">
      <c r="A105" s="455"/>
      <c r="B105" s="456"/>
      <c r="C105" s="456"/>
      <c r="D105" s="456"/>
      <c r="E105" s="456"/>
      <c r="F105" s="456"/>
      <c r="G105" s="456"/>
      <c r="H105" s="457"/>
    </row>
    <row r="106" spans="1:8">
      <c r="A106" s="455"/>
      <c r="B106" s="456"/>
      <c r="C106" s="456"/>
      <c r="D106" s="456"/>
      <c r="E106" s="456"/>
      <c r="F106" s="456"/>
      <c r="G106" s="456"/>
      <c r="H106" s="457"/>
    </row>
    <row r="107" spans="1:8">
      <c r="A107" s="455"/>
      <c r="B107" s="456"/>
      <c r="C107" s="456"/>
      <c r="D107" s="456"/>
      <c r="E107" s="456"/>
      <c r="F107" s="456"/>
      <c r="G107" s="456"/>
      <c r="H107" s="457"/>
    </row>
    <row r="108" spans="1:8">
      <c r="A108" s="455"/>
      <c r="B108" s="456"/>
      <c r="C108" s="456"/>
      <c r="D108" s="456"/>
      <c r="E108" s="456"/>
      <c r="F108" s="456"/>
      <c r="G108" s="456"/>
      <c r="H108" s="457"/>
    </row>
    <row r="109" spans="1:8">
      <c r="A109" s="455"/>
      <c r="B109" s="456"/>
      <c r="C109" s="456"/>
      <c r="D109" s="456"/>
      <c r="E109" s="456"/>
      <c r="F109" s="456"/>
      <c r="G109" s="456"/>
      <c r="H109" s="457"/>
    </row>
    <row r="110" spans="1:8">
      <c r="A110" s="455"/>
      <c r="B110" s="456"/>
      <c r="C110" s="456"/>
      <c r="D110" s="456"/>
      <c r="E110" s="456"/>
      <c r="F110" s="456"/>
      <c r="G110" s="456"/>
      <c r="H110" s="457"/>
    </row>
    <row r="111" spans="1:8">
      <c r="A111" s="455"/>
      <c r="B111" s="456"/>
      <c r="C111" s="456"/>
      <c r="D111" s="456"/>
      <c r="E111" s="456"/>
      <c r="F111" s="456"/>
      <c r="G111" s="456"/>
      <c r="H111" s="457"/>
    </row>
    <row r="112" spans="1:8">
      <c r="A112" s="455"/>
      <c r="B112" s="456"/>
      <c r="C112" s="456"/>
      <c r="D112" s="456"/>
      <c r="E112" s="456"/>
      <c r="F112" s="456"/>
      <c r="G112" s="456"/>
      <c r="H112" s="457"/>
    </row>
    <row r="113" spans="1:8">
      <c r="A113" s="455"/>
      <c r="B113" s="456"/>
      <c r="C113" s="456"/>
      <c r="D113" s="456"/>
      <c r="E113" s="456"/>
      <c r="F113" s="456"/>
      <c r="G113" s="456"/>
      <c r="H113" s="457"/>
    </row>
    <row r="114" spans="1:8">
      <c r="A114" s="455"/>
      <c r="B114" s="456"/>
      <c r="C114" s="456"/>
      <c r="D114" s="456"/>
      <c r="E114" s="456"/>
      <c r="F114" s="456"/>
      <c r="G114" s="456"/>
      <c r="H114" s="457"/>
    </row>
  </sheetData>
  <mergeCells count="9">
    <mergeCell ref="A1:L1"/>
    <mergeCell ref="A2:L2"/>
    <mergeCell ref="A8:A14"/>
    <mergeCell ref="I8:I14"/>
    <mergeCell ref="A4:A7"/>
    <mergeCell ref="B4:G4"/>
    <mergeCell ref="I4:I7"/>
    <mergeCell ref="B6:B7"/>
    <mergeCell ref="H6:H7"/>
  </mergeCells>
  <printOptions horizontalCentered="1"/>
  <pageMargins left="1" right="1" top="1" bottom="1" header="1" footer="1"/>
  <pageSetup paperSize="9" scale="85"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zoomScaleNormal="80" zoomScaleSheetLayoutView="100" workbookViewId="0">
      <selection activeCell="D14" sqref="D14"/>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953</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39.75" customHeight="1">
      <c r="A14" s="1108" t="s">
        <v>954</v>
      </c>
      <c r="B14" s="1108"/>
      <c r="C14" s="1108"/>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2:C12"/>
    <mergeCell ref="A13:D13"/>
    <mergeCell ref="A14:C14"/>
    <mergeCell ref="A15:D15"/>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V20"/>
  <sheetViews>
    <sheetView rightToLeft="1" view="pageBreakPreview" zoomScale="85" zoomScaleNormal="80" zoomScaleSheetLayoutView="85" workbookViewId="0">
      <selection activeCell="A11" sqref="A11:F11"/>
    </sheetView>
  </sheetViews>
  <sheetFormatPr defaultRowHeight="12.75"/>
  <cols>
    <col min="1" max="1" width="10.42578125" customWidth="1"/>
    <col min="2" max="2" width="12.42578125" customWidth="1"/>
    <col min="3" max="3" width="10.5703125" customWidth="1"/>
    <col min="4" max="10" width="11.28515625" customWidth="1"/>
    <col min="11" max="11" width="9" customWidth="1"/>
    <col min="12" max="12" width="11.28515625" customWidth="1"/>
    <col min="13" max="13" width="12.85546875" hidden="1" customWidth="1"/>
    <col min="14" max="14" width="15.5703125" customWidth="1"/>
  </cols>
  <sheetData>
    <row r="1" spans="1:22" s="213" customFormat="1" ht="33" customHeight="1">
      <c r="A1" s="1384" t="s">
        <v>986</v>
      </c>
      <c r="B1" s="1384"/>
      <c r="C1" s="1384"/>
      <c r="D1" s="1384"/>
      <c r="E1" s="1384"/>
      <c r="F1" s="1384"/>
      <c r="G1" s="1384"/>
      <c r="H1" s="1384"/>
      <c r="I1" s="1384"/>
      <c r="J1" s="1384"/>
      <c r="K1" s="1384"/>
      <c r="L1" s="1384"/>
      <c r="M1" s="1384"/>
      <c r="N1" s="389"/>
    </row>
    <row r="2" spans="1:22" s="213" customFormat="1" ht="51" customHeight="1">
      <c r="A2" s="1476" t="s">
        <v>502</v>
      </c>
      <c r="B2" s="1476"/>
      <c r="C2" s="1476"/>
      <c r="D2" s="1476"/>
      <c r="E2" s="1476"/>
      <c r="F2" s="1476"/>
      <c r="G2" s="1476"/>
      <c r="H2" s="1476"/>
      <c r="I2" s="1476"/>
      <c r="J2" s="1476"/>
      <c r="K2" s="1476"/>
      <c r="L2" s="1476"/>
      <c r="M2" s="1476"/>
      <c r="N2" s="1476"/>
      <c r="O2" s="231"/>
      <c r="P2" s="231"/>
      <c r="Q2" s="231"/>
      <c r="R2" s="231"/>
      <c r="S2" s="231"/>
      <c r="T2" s="231"/>
      <c r="U2" s="231"/>
      <c r="V2" s="231"/>
    </row>
    <row r="3" spans="1:22" s="213" customFormat="1" ht="29.25" customHeight="1" thickBot="1">
      <c r="A3" s="1356" t="s">
        <v>784</v>
      </c>
      <c r="B3" s="1356"/>
      <c r="C3" s="633"/>
      <c r="D3" s="633"/>
      <c r="E3" s="633"/>
      <c r="F3" s="633"/>
      <c r="G3" s="633"/>
      <c r="H3" s="633"/>
      <c r="I3" s="633"/>
      <c r="J3" s="633"/>
      <c r="K3" s="633"/>
      <c r="L3" s="633"/>
      <c r="M3" s="561"/>
      <c r="N3" s="561" t="s">
        <v>298</v>
      </c>
    </row>
    <row r="4" spans="1:22" ht="20.100000000000001" customHeight="1" thickTop="1">
      <c r="A4" s="1345" t="s">
        <v>256</v>
      </c>
      <c r="B4" s="1345" t="s">
        <v>433</v>
      </c>
      <c r="C4" s="1345" t="s">
        <v>434</v>
      </c>
      <c r="D4" s="1345" t="s">
        <v>435</v>
      </c>
      <c r="E4" s="1345"/>
      <c r="F4" s="1345"/>
      <c r="G4" s="1345" t="s">
        <v>331</v>
      </c>
      <c r="H4" s="1345"/>
      <c r="I4" s="1345"/>
      <c r="J4" s="1345" t="s">
        <v>332</v>
      </c>
      <c r="K4" s="1345"/>
      <c r="L4" s="1345"/>
      <c r="M4" s="634"/>
      <c r="N4" s="1345" t="s">
        <v>5</v>
      </c>
    </row>
    <row r="5" spans="1:22" ht="20.100000000000001" customHeight="1">
      <c r="A5" s="1420"/>
      <c r="B5" s="1420"/>
      <c r="C5" s="1420"/>
      <c r="D5" s="1427" t="s">
        <v>504</v>
      </c>
      <c r="E5" s="1427"/>
      <c r="F5" s="1427"/>
      <c r="G5" s="1427" t="s">
        <v>224</v>
      </c>
      <c r="H5" s="1427"/>
      <c r="I5" s="1427"/>
      <c r="J5" s="1427" t="s">
        <v>225</v>
      </c>
      <c r="K5" s="1427"/>
      <c r="L5" s="1427"/>
      <c r="M5" s="635"/>
      <c r="N5" s="1420"/>
    </row>
    <row r="6" spans="1:22" ht="29.25" customHeight="1">
      <c r="A6" s="1420"/>
      <c r="B6" s="1420"/>
      <c r="C6" s="1420"/>
      <c r="D6" s="524" t="s">
        <v>181</v>
      </c>
      <c r="E6" s="524" t="s">
        <v>182</v>
      </c>
      <c r="F6" s="524" t="s">
        <v>200</v>
      </c>
      <c r="G6" s="524" t="s">
        <v>181</v>
      </c>
      <c r="H6" s="524" t="s">
        <v>182</v>
      </c>
      <c r="I6" s="524" t="s">
        <v>200</v>
      </c>
      <c r="J6" s="524" t="s">
        <v>181</v>
      </c>
      <c r="K6" s="524" t="s">
        <v>182</v>
      </c>
      <c r="L6" s="524" t="s">
        <v>200</v>
      </c>
      <c r="M6" s="580"/>
      <c r="N6" s="1420"/>
    </row>
    <row r="7" spans="1:22" ht="29.25" customHeight="1" thickBot="1">
      <c r="A7" s="1422"/>
      <c r="B7" s="646" t="s">
        <v>436</v>
      </c>
      <c r="C7" s="646" t="s">
        <v>437</v>
      </c>
      <c r="D7" s="636" t="s">
        <v>666</v>
      </c>
      <c r="E7" s="636" t="s">
        <v>667</v>
      </c>
      <c r="F7" s="441" t="s">
        <v>8</v>
      </c>
      <c r="G7" s="636" t="s">
        <v>666</v>
      </c>
      <c r="H7" s="636" t="s">
        <v>667</v>
      </c>
      <c r="I7" s="441" t="s">
        <v>8</v>
      </c>
      <c r="J7" s="636" t="s">
        <v>666</v>
      </c>
      <c r="K7" s="636" t="s">
        <v>667</v>
      </c>
      <c r="L7" s="441" t="s">
        <v>8</v>
      </c>
      <c r="M7" s="647"/>
      <c r="N7" s="1422"/>
    </row>
    <row r="8" spans="1:22" ht="41.25" customHeight="1" thickTop="1">
      <c r="A8" s="637" t="s">
        <v>20</v>
      </c>
      <c r="B8" s="524">
        <v>1</v>
      </c>
      <c r="C8" s="524">
        <v>120</v>
      </c>
      <c r="D8" s="645">
        <v>48</v>
      </c>
      <c r="E8" s="645">
        <v>159</v>
      </c>
      <c r="F8" s="645">
        <f>SUM(D8:E8)</f>
        <v>207</v>
      </c>
      <c r="G8" s="645">
        <v>9</v>
      </c>
      <c r="H8" s="645">
        <v>11</v>
      </c>
      <c r="I8" s="645">
        <f>SUM(G8:H8)</f>
        <v>20</v>
      </c>
      <c r="J8" s="645">
        <v>3</v>
      </c>
      <c r="K8" s="645">
        <v>8</v>
      </c>
      <c r="L8" s="645">
        <f>SUM(J8:K8)</f>
        <v>11</v>
      </c>
      <c r="M8" s="571"/>
      <c r="N8" s="638" t="s">
        <v>21</v>
      </c>
    </row>
    <row r="9" spans="1:22" ht="41.25" customHeight="1" thickBot="1">
      <c r="A9" s="639" t="s">
        <v>24</v>
      </c>
      <c r="B9" s="640">
        <v>1</v>
      </c>
      <c r="C9" s="640">
        <v>96</v>
      </c>
      <c r="D9" s="640">
        <v>137</v>
      </c>
      <c r="E9" s="640">
        <v>0</v>
      </c>
      <c r="F9" s="640">
        <f t="shared" ref="F9:F10" si="0">SUM(D9:E9)</f>
        <v>137</v>
      </c>
      <c r="G9" s="640">
        <v>3</v>
      </c>
      <c r="H9" s="640">
        <v>0</v>
      </c>
      <c r="I9" s="640">
        <f t="shared" ref="I9:I10" si="1">SUM(G9:H9)</f>
        <v>3</v>
      </c>
      <c r="J9" s="640">
        <v>8</v>
      </c>
      <c r="K9" s="640">
        <v>0</v>
      </c>
      <c r="L9" s="640">
        <v>8</v>
      </c>
      <c r="M9" s="641"/>
      <c r="N9" s="642" t="s">
        <v>300</v>
      </c>
    </row>
    <row r="10" spans="1:22" ht="41.25" customHeight="1" thickBot="1">
      <c r="A10" s="643" t="s">
        <v>4</v>
      </c>
      <c r="B10" s="579">
        <f>SUM(B8:B9)</f>
        <v>2</v>
      </c>
      <c r="C10" s="579">
        <f t="shared" ref="C10:M10" si="2">SUM(C8:C9)</f>
        <v>216</v>
      </c>
      <c r="D10" s="579">
        <f t="shared" si="2"/>
        <v>185</v>
      </c>
      <c r="E10" s="579">
        <f t="shared" si="2"/>
        <v>159</v>
      </c>
      <c r="F10" s="579">
        <f t="shared" si="0"/>
        <v>344</v>
      </c>
      <c r="G10" s="579">
        <f t="shared" si="2"/>
        <v>12</v>
      </c>
      <c r="H10" s="579">
        <f t="shared" si="2"/>
        <v>11</v>
      </c>
      <c r="I10" s="579">
        <f t="shared" si="1"/>
        <v>23</v>
      </c>
      <c r="J10" s="579">
        <f t="shared" si="2"/>
        <v>11</v>
      </c>
      <c r="K10" s="579">
        <f t="shared" si="2"/>
        <v>8</v>
      </c>
      <c r="L10" s="579">
        <f t="shared" ref="L10" si="3">SUM(J10:K10)</f>
        <v>19</v>
      </c>
      <c r="M10" s="579">
        <f t="shared" si="2"/>
        <v>0</v>
      </c>
      <c r="N10" s="644" t="s">
        <v>8</v>
      </c>
    </row>
    <row r="11" spans="1:22" ht="49.5" customHeight="1" thickTop="1">
      <c r="A11" s="1474" t="s">
        <v>505</v>
      </c>
      <c r="B11" s="1474"/>
      <c r="C11" s="1474"/>
      <c r="D11" s="1474"/>
      <c r="E11" s="1474"/>
      <c r="F11" s="1474"/>
      <c r="G11" s="1475" t="s">
        <v>506</v>
      </c>
      <c r="H11" s="1475"/>
      <c r="I11" s="1475"/>
      <c r="J11" s="1475"/>
      <c r="K11" s="1475"/>
      <c r="L11" s="1475"/>
      <c r="M11" s="1475"/>
      <c r="N11" s="1475"/>
    </row>
    <row r="20" spans="14:14">
      <c r="N20" t="s">
        <v>507</v>
      </c>
    </row>
  </sheetData>
  <mergeCells count="15">
    <mergeCell ref="A11:F11"/>
    <mergeCell ref="G11:N11"/>
    <mergeCell ref="A1:M1"/>
    <mergeCell ref="A2:N2"/>
    <mergeCell ref="A3:B3"/>
    <mergeCell ref="A4:A7"/>
    <mergeCell ref="B4:B6"/>
    <mergeCell ref="C4:C6"/>
    <mergeCell ref="D4:F4"/>
    <mergeCell ref="G4:I4"/>
    <mergeCell ref="J4:L4"/>
    <mergeCell ref="N4:N7"/>
    <mergeCell ref="D5:F5"/>
    <mergeCell ref="G5:I5"/>
    <mergeCell ref="J5:L5"/>
  </mergeCells>
  <printOptions horizontalCentered="1"/>
  <pageMargins left="1" right="1" top="1.5" bottom="1" header="1.5" footer="1"/>
  <pageSetup paperSize="9" scale="8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U17"/>
  <sheetViews>
    <sheetView rightToLeft="1" view="pageBreakPreview" zoomScale="80" zoomScaleNormal="80" zoomScaleSheetLayoutView="80" workbookViewId="0">
      <selection activeCell="A14" sqref="A14:C14"/>
    </sheetView>
  </sheetViews>
  <sheetFormatPr defaultRowHeight="12.75"/>
  <cols>
    <col min="1" max="1" width="14.5703125" customWidth="1"/>
    <col min="2" max="2" width="6.5703125" customWidth="1"/>
    <col min="3" max="3" width="9" customWidth="1"/>
    <col min="4" max="4" width="6.85546875" customWidth="1"/>
    <col min="5" max="5" width="8.42578125" customWidth="1"/>
    <col min="6" max="6" width="6.85546875" customWidth="1"/>
    <col min="7" max="7" width="8.140625" customWidth="1"/>
    <col min="8" max="8" width="6.85546875" customWidth="1"/>
    <col min="9" max="9" width="8.28515625" customWidth="1"/>
    <col min="10" max="10" width="6.85546875" customWidth="1"/>
    <col min="11" max="11" width="8.140625" customWidth="1"/>
    <col min="12" max="12" width="6.85546875" customWidth="1"/>
    <col min="13" max="13" width="8.140625" customWidth="1"/>
    <col min="14" max="14" width="6.85546875" customWidth="1"/>
    <col min="15" max="15" width="8.140625" customWidth="1"/>
    <col min="16" max="16" width="6.85546875" customWidth="1"/>
    <col min="17" max="17" width="9.5703125" customWidth="1"/>
    <col min="18" max="18" width="6.85546875" customWidth="1"/>
    <col min="19" max="19" width="8.7109375" customWidth="1"/>
    <col min="20" max="20" width="6.85546875" customWidth="1"/>
    <col min="21" max="21" width="16.5703125" customWidth="1"/>
  </cols>
  <sheetData>
    <row r="1" spans="1:21" s="233" customFormat="1" ht="39" customHeight="1">
      <c r="A1" s="1477" t="s">
        <v>508</v>
      </c>
      <c r="B1" s="1477"/>
      <c r="C1" s="1477"/>
      <c r="D1" s="1477"/>
      <c r="E1" s="1477"/>
      <c r="F1" s="1477"/>
      <c r="G1" s="1477"/>
      <c r="H1" s="1477"/>
      <c r="I1" s="1477"/>
      <c r="J1" s="1477"/>
      <c r="K1" s="1477"/>
      <c r="L1" s="1477"/>
      <c r="M1" s="1477"/>
      <c r="N1" s="1477"/>
      <c r="O1" s="1477"/>
      <c r="P1" s="1477"/>
      <c r="Q1" s="1477"/>
      <c r="R1" s="1477"/>
      <c r="S1" s="1477"/>
      <c r="T1" s="1477"/>
      <c r="U1" s="1477"/>
    </row>
    <row r="2" spans="1:21" s="233" customFormat="1" ht="36" customHeight="1">
      <c r="A2" s="1478" t="s">
        <v>509</v>
      </c>
      <c r="B2" s="1478"/>
      <c r="C2" s="1478"/>
      <c r="D2" s="1478"/>
      <c r="E2" s="1478"/>
      <c r="F2" s="1478"/>
      <c r="G2" s="1478"/>
      <c r="H2" s="1478"/>
      <c r="I2" s="1478"/>
      <c r="J2" s="1478"/>
      <c r="K2" s="1478"/>
      <c r="L2" s="1478"/>
      <c r="M2" s="1478"/>
      <c r="N2" s="1478"/>
      <c r="O2" s="1478"/>
      <c r="P2" s="1478"/>
      <c r="Q2" s="1478"/>
      <c r="R2" s="1478"/>
      <c r="S2" s="1478"/>
      <c r="T2" s="1478"/>
      <c r="U2" s="1478"/>
    </row>
    <row r="3" spans="1:21" s="233" customFormat="1" ht="28.5" customHeight="1" thickBot="1">
      <c r="A3" s="234" t="s">
        <v>541</v>
      </c>
      <c r="B3" s="234"/>
      <c r="C3" s="234"/>
      <c r="D3" s="234"/>
      <c r="E3" s="234"/>
      <c r="F3" s="234"/>
      <c r="G3" s="234"/>
      <c r="H3" s="234"/>
      <c r="I3" s="234"/>
      <c r="J3" s="234"/>
      <c r="K3" s="234"/>
      <c r="L3" s="234"/>
      <c r="M3" s="234"/>
      <c r="N3" s="234"/>
      <c r="O3" s="234"/>
      <c r="P3" s="234"/>
      <c r="Q3" s="234"/>
      <c r="R3" s="234"/>
      <c r="S3" s="234"/>
      <c r="T3" s="234"/>
      <c r="U3" s="221" t="s">
        <v>542</v>
      </c>
    </row>
    <row r="4" spans="1:21" ht="33.75" customHeight="1" thickTop="1">
      <c r="A4" s="1479" t="s">
        <v>3</v>
      </c>
      <c r="B4" s="1482" t="s">
        <v>512</v>
      </c>
      <c r="C4" s="1482"/>
      <c r="D4" s="1483" t="s">
        <v>513</v>
      </c>
      <c r="E4" s="1483"/>
      <c r="F4" s="1483" t="s">
        <v>514</v>
      </c>
      <c r="G4" s="1483"/>
      <c r="H4" s="1483" t="s">
        <v>264</v>
      </c>
      <c r="I4" s="1483"/>
      <c r="J4" s="1484" t="s">
        <v>265</v>
      </c>
      <c r="K4" s="1485"/>
      <c r="L4" s="1484" t="s">
        <v>266</v>
      </c>
      <c r="M4" s="1485"/>
      <c r="N4" s="1484" t="s">
        <v>267</v>
      </c>
      <c r="O4" s="1485"/>
      <c r="P4" s="1482" t="s">
        <v>663</v>
      </c>
      <c r="Q4" s="1482"/>
      <c r="R4" s="1485" t="s">
        <v>345</v>
      </c>
      <c r="S4" s="1485"/>
      <c r="T4" s="1485"/>
      <c r="U4" s="1371" t="s">
        <v>5</v>
      </c>
    </row>
    <row r="5" spans="1:21" ht="21.75" customHeight="1">
      <c r="A5" s="1480"/>
      <c r="B5" s="1486" t="s">
        <v>515</v>
      </c>
      <c r="C5" s="1486"/>
      <c r="D5" s="1487"/>
      <c r="E5" s="1487"/>
      <c r="F5" s="1487"/>
      <c r="G5" s="1487"/>
      <c r="H5" s="235"/>
      <c r="I5" s="235"/>
      <c r="J5" s="1487"/>
      <c r="K5" s="1487"/>
      <c r="L5" s="1487"/>
      <c r="M5" s="1487"/>
      <c r="N5" s="1487"/>
      <c r="O5" s="1487"/>
      <c r="P5" s="1488" t="s">
        <v>662</v>
      </c>
      <c r="Q5" s="1488"/>
      <c r="R5" s="1487" t="s">
        <v>311</v>
      </c>
      <c r="S5" s="1487"/>
      <c r="T5" s="1487"/>
      <c r="U5" s="1372"/>
    </row>
    <row r="6" spans="1:21" ht="31.5" customHeight="1">
      <c r="A6" s="1480"/>
      <c r="B6" s="373" t="s">
        <v>181</v>
      </c>
      <c r="C6" s="373" t="s">
        <v>182</v>
      </c>
      <c r="D6" s="373" t="s">
        <v>181</v>
      </c>
      <c r="E6" s="373" t="s">
        <v>182</v>
      </c>
      <c r="F6" s="373" t="s">
        <v>181</v>
      </c>
      <c r="G6" s="373" t="s">
        <v>182</v>
      </c>
      <c r="H6" s="373" t="s">
        <v>181</v>
      </c>
      <c r="I6" s="373" t="s">
        <v>182</v>
      </c>
      <c r="J6" s="373" t="s">
        <v>181</v>
      </c>
      <c r="K6" s="373" t="s">
        <v>182</v>
      </c>
      <c r="L6" s="373" t="s">
        <v>181</v>
      </c>
      <c r="M6" s="373" t="s">
        <v>182</v>
      </c>
      <c r="N6" s="373" t="s">
        <v>181</v>
      </c>
      <c r="O6" s="373" t="s">
        <v>182</v>
      </c>
      <c r="P6" s="373" t="s">
        <v>181</v>
      </c>
      <c r="Q6" s="373" t="s">
        <v>182</v>
      </c>
      <c r="R6" s="373" t="s">
        <v>181</v>
      </c>
      <c r="S6" s="373" t="s">
        <v>182</v>
      </c>
      <c r="T6" s="373" t="s">
        <v>651</v>
      </c>
      <c r="U6" s="1372"/>
    </row>
    <row r="7" spans="1:21" ht="21.75" customHeight="1" thickBot="1">
      <c r="A7" s="1481"/>
      <c r="B7" s="399" t="s">
        <v>666</v>
      </c>
      <c r="C7" s="399" t="s">
        <v>667</v>
      </c>
      <c r="D7" s="399" t="s">
        <v>666</v>
      </c>
      <c r="E7" s="399" t="s">
        <v>667</v>
      </c>
      <c r="F7" s="399" t="s">
        <v>666</v>
      </c>
      <c r="G7" s="399" t="s">
        <v>667</v>
      </c>
      <c r="H7" s="399" t="s">
        <v>666</v>
      </c>
      <c r="I7" s="399" t="s">
        <v>667</v>
      </c>
      <c r="J7" s="399" t="s">
        <v>666</v>
      </c>
      <c r="K7" s="399" t="s">
        <v>667</v>
      </c>
      <c r="L7" s="399" t="s">
        <v>666</v>
      </c>
      <c r="M7" s="399" t="s">
        <v>667</v>
      </c>
      <c r="N7" s="399" t="s">
        <v>666</v>
      </c>
      <c r="O7" s="399" t="s">
        <v>667</v>
      </c>
      <c r="P7" s="399" t="s">
        <v>666</v>
      </c>
      <c r="Q7" s="399" t="s">
        <v>667</v>
      </c>
      <c r="R7" s="399" t="s">
        <v>666</v>
      </c>
      <c r="S7" s="399" t="s">
        <v>667</v>
      </c>
      <c r="T7" s="400" t="s">
        <v>8</v>
      </c>
      <c r="U7" s="1372"/>
    </row>
    <row r="8" spans="1:21" ht="40.5" customHeight="1" thickTop="1">
      <c r="A8" s="236" t="s">
        <v>20</v>
      </c>
      <c r="B8" s="237">
        <v>0</v>
      </c>
      <c r="C8" s="237">
        <v>0</v>
      </c>
      <c r="D8" s="237">
        <v>9</v>
      </c>
      <c r="E8" s="237">
        <v>12</v>
      </c>
      <c r="F8" s="237">
        <v>39</v>
      </c>
      <c r="G8" s="237">
        <v>41</v>
      </c>
      <c r="H8" s="237">
        <v>0</v>
      </c>
      <c r="I8" s="237">
        <v>58</v>
      </c>
      <c r="J8" s="237">
        <v>0</v>
      </c>
      <c r="K8" s="237">
        <v>28</v>
      </c>
      <c r="L8" s="237">
        <v>0</v>
      </c>
      <c r="M8" s="237">
        <v>13</v>
      </c>
      <c r="N8" s="237">
        <v>0</v>
      </c>
      <c r="O8" s="237">
        <v>7</v>
      </c>
      <c r="P8" s="237">
        <v>0</v>
      </c>
      <c r="Q8" s="237">
        <v>0</v>
      </c>
      <c r="R8" s="237">
        <f>SUM(P8,N8,L8,J8,H8,F8,D8,B8)</f>
        <v>48</v>
      </c>
      <c r="S8" s="237">
        <f>SUM(Q8,O8,M8,K8,I8,G8,E8,C8)</f>
        <v>159</v>
      </c>
      <c r="T8" s="237">
        <f>SUM(R8:S8)</f>
        <v>207</v>
      </c>
      <c r="U8" s="238" t="s">
        <v>21</v>
      </c>
    </row>
    <row r="9" spans="1:21" ht="40.5" customHeight="1" thickBot="1">
      <c r="A9" s="239" t="s">
        <v>24</v>
      </c>
      <c r="B9" s="240">
        <v>0</v>
      </c>
      <c r="C9" s="240">
        <v>0</v>
      </c>
      <c r="D9" s="240">
        <v>0</v>
      </c>
      <c r="E9" s="240">
        <v>0</v>
      </c>
      <c r="F9" s="240">
        <v>23</v>
      </c>
      <c r="G9" s="240">
        <v>0</v>
      </c>
      <c r="H9" s="240">
        <v>45</v>
      </c>
      <c r="I9" s="240">
        <v>0</v>
      </c>
      <c r="J9" s="240">
        <v>39</v>
      </c>
      <c r="K9" s="240">
        <v>0</v>
      </c>
      <c r="L9" s="240">
        <v>22</v>
      </c>
      <c r="M9" s="240">
        <v>0</v>
      </c>
      <c r="N9" s="240">
        <v>7</v>
      </c>
      <c r="O9" s="240">
        <v>0</v>
      </c>
      <c r="P9" s="240">
        <v>1</v>
      </c>
      <c r="Q9" s="240">
        <v>0</v>
      </c>
      <c r="R9" s="240">
        <f>SUM(P9,N9,L9,J9,H9,F9,D9,B9)</f>
        <v>137</v>
      </c>
      <c r="S9" s="240">
        <f>SUM(Q9,O9,M9,K9,I9,G9,E9,C9)</f>
        <v>0</v>
      </c>
      <c r="T9" s="240">
        <f>SUM(R9:S9)</f>
        <v>137</v>
      </c>
      <c r="U9" s="241" t="s">
        <v>300</v>
      </c>
    </row>
    <row r="10" spans="1:21" ht="40.5" customHeight="1" thickBot="1">
      <c r="A10" s="226" t="s">
        <v>4</v>
      </c>
      <c r="B10" s="242">
        <f>SUM(B8:B9)</f>
        <v>0</v>
      </c>
      <c r="C10" s="242">
        <f t="shared" ref="C10:T10" si="0">SUM(C8:C9)</f>
        <v>0</v>
      </c>
      <c r="D10" s="242">
        <f t="shared" si="0"/>
        <v>9</v>
      </c>
      <c r="E10" s="242">
        <f t="shared" si="0"/>
        <v>12</v>
      </c>
      <c r="F10" s="242">
        <f t="shared" si="0"/>
        <v>62</v>
      </c>
      <c r="G10" s="242">
        <f t="shared" si="0"/>
        <v>41</v>
      </c>
      <c r="H10" s="242">
        <f t="shared" si="0"/>
        <v>45</v>
      </c>
      <c r="I10" s="242">
        <f t="shared" si="0"/>
        <v>58</v>
      </c>
      <c r="J10" s="242">
        <f t="shared" si="0"/>
        <v>39</v>
      </c>
      <c r="K10" s="242">
        <f t="shared" si="0"/>
        <v>28</v>
      </c>
      <c r="L10" s="242">
        <f t="shared" si="0"/>
        <v>22</v>
      </c>
      <c r="M10" s="242">
        <f t="shared" si="0"/>
        <v>13</v>
      </c>
      <c r="N10" s="242">
        <f t="shared" si="0"/>
        <v>7</v>
      </c>
      <c r="O10" s="242">
        <f t="shared" si="0"/>
        <v>7</v>
      </c>
      <c r="P10" s="242">
        <f t="shared" si="0"/>
        <v>1</v>
      </c>
      <c r="Q10" s="242">
        <f t="shared" si="0"/>
        <v>0</v>
      </c>
      <c r="R10" s="242">
        <f t="shared" si="0"/>
        <v>185</v>
      </c>
      <c r="S10" s="242">
        <f t="shared" si="0"/>
        <v>159</v>
      </c>
      <c r="T10" s="242">
        <f t="shared" si="0"/>
        <v>344</v>
      </c>
      <c r="U10" s="243" t="s">
        <v>8</v>
      </c>
    </row>
    <row r="11" spans="1:21" ht="13.5" thickTop="1"/>
    <row r="16" spans="1:21" ht="16.5" customHeight="1">
      <c r="A16" s="220"/>
    </row>
    <row r="17" spans="17:17">
      <c r="Q17" s="220"/>
    </row>
  </sheetData>
  <mergeCells count="21">
    <mergeCell ref="N5:O5"/>
    <mergeCell ref="P5:Q5"/>
    <mergeCell ref="R5:T5"/>
    <mergeCell ref="P4:Q4"/>
    <mergeCell ref="R4:T4"/>
    <mergeCell ref="A1:U1"/>
    <mergeCell ref="A2:U2"/>
    <mergeCell ref="A4:A7"/>
    <mergeCell ref="B4:C4"/>
    <mergeCell ref="D4:E4"/>
    <mergeCell ref="F4:G4"/>
    <mergeCell ref="H4:I4"/>
    <mergeCell ref="J4:K4"/>
    <mergeCell ref="L4:M4"/>
    <mergeCell ref="N4:O4"/>
    <mergeCell ref="U4:U7"/>
    <mergeCell ref="B5:C5"/>
    <mergeCell ref="D5:E5"/>
    <mergeCell ref="F5:G5"/>
    <mergeCell ref="J5:K5"/>
    <mergeCell ref="L5:M5"/>
  </mergeCells>
  <printOptions horizontalCentered="1"/>
  <pageMargins left="1" right="1" top="1.5" bottom="1" header="1.5" footer="1"/>
  <pageSetup paperSize="9" scale="7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26"/>
  <sheetViews>
    <sheetView rightToLeft="1" view="pageBreakPreview" topLeftCell="A7" zoomScale="80" zoomScaleNormal="80" zoomScaleSheetLayoutView="80" workbookViewId="0">
      <selection activeCell="A14" sqref="A14:C14"/>
    </sheetView>
  </sheetViews>
  <sheetFormatPr defaultRowHeight="12.75"/>
  <cols>
    <col min="1" max="1" width="17.140625" customWidth="1"/>
    <col min="2" max="2" width="13.140625" customWidth="1"/>
    <col min="3" max="3" width="12.7109375" customWidth="1"/>
    <col min="4" max="4" width="13.140625" customWidth="1"/>
    <col min="5" max="5" width="10.42578125" customWidth="1"/>
    <col min="6" max="6" width="13.140625" customWidth="1"/>
    <col min="7" max="7" width="10.7109375" customWidth="1"/>
    <col min="8" max="8" width="16.5703125" customWidth="1"/>
  </cols>
  <sheetData>
    <row r="1" spans="1:19" ht="18.75" customHeight="1">
      <c r="A1" s="1384" t="s">
        <v>987</v>
      </c>
      <c r="B1" s="1384"/>
      <c r="C1" s="1384"/>
      <c r="D1" s="1384"/>
      <c r="E1" s="1384"/>
      <c r="F1" s="1384"/>
      <c r="G1" s="1384"/>
      <c r="H1" s="1384"/>
    </row>
    <row r="2" spans="1:19" ht="54.75" customHeight="1">
      <c r="A2" s="1384" t="s">
        <v>516</v>
      </c>
      <c r="B2" s="1384"/>
      <c r="C2" s="1384"/>
      <c r="D2" s="1384"/>
      <c r="E2" s="1384"/>
      <c r="F2" s="1384"/>
      <c r="G2" s="1384"/>
      <c r="H2" s="1384"/>
      <c r="I2" s="225"/>
      <c r="J2" s="225"/>
      <c r="K2" s="225"/>
      <c r="L2" s="225"/>
      <c r="M2" s="225"/>
      <c r="N2" s="1494"/>
      <c r="O2" s="1494"/>
    </row>
    <row r="3" spans="1:19" ht="20.100000000000001" customHeight="1" thickBot="1">
      <c r="A3" s="1356" t="s">
        <v>549</v>
      </c>
      <c r="B3" s="1356"/>
      <c r="C3" s="1356"/>
      <c r="D3" s="1356"/>
      <c r="E3" s="1356"/>
      <c r="F3" s="1356"/>
      <c r="G3" s="1356"/>
      <c r="H3" s="577" t="s">
        <v>550</v>
      </c>
      <c r="I3" s="1409"/>
      <c r="J3" s="1409"/>
      <c r="K3" s="1409"/>
      <c r="L3" s="1409"/>
      <c r="M3" s="1409"/>
      <c r="N3" s="1409"/>
      <c r="O3" s="1409"/>
      <c r="P3" s="1409"/>
      <c r="Q3" s="1409"/>
    </row>
    <row r="4" spans="1:19" s="244" customFormat="1" ht="20.100000000000001" customHeight="1" thickTop="1">
      <c r="A4" s="1269" t="s">
        <v>256</v>
      </c>
      <c r="B4" s="1269" t="s">
        <v>518</v>
      </c>
      <c r="C4" s="1269"/>
      <c r="D4" s="1269"/>
      <c r="E4" s="1269"/>
      <c r="F4" s="1342" t="s">
        <v>345</v>
      </c>
      <c r="G4" s="1342"/>
      <c r="H4" s="1358" t="s">
        <v>5</v>
      </c>
    </row>
    <row r="5" spans="1:19" s="244" customFormat="1" ht="20.100000000000001" customHeight="1">
      <c r="A5" s="1270"/>
      <c r="B5" s="1491" t="s">
        <v>181</v>
      </c>
      <c r="C5" s="1491"/>
      <c r="D5" s="1491" t="s">
        <v>182</v>
      </c>
      <c r="E5" s="1491"/>
      <c r="F5" s="1492" t="s">
        <v>8</v>
      </c>
      <c r="G5" s="1492"/>
      <c r="H5" s="1359"/>
    </row>
    <row r="6" spans="1:19" s="244" customFormat="1" ht="20.100000000000001" customHeight="1" thickBot="1">
      <c r="A6" s="1489"/>
      <c r="B6" s="1489" t="s">
        <v>666</v>
      </c>
      <c r="C6" s="1489"/>
      <c r="D6" s="1489" t="s">
        <v>667</v>
      </c>
      <c r="E6" s="1489"/>
      <c r="F6" s="1493"/>
      <c r="G6" s="1493"/>
      <c r="H6" s="1490"/>
    </row>
    <row r="7" spans="1:19" s="244" customFormat="1" ht="22.5" customHeight="1" thickTop="1">
      <c r="A7" s="648" t="s">
        <v>519</v>
      </c>
      <c r="B7" s="1395">
        <v>1</v>
      </c>
      <c r="C7" s="1395"/>
      <c r="D7" s="1395">
        <v>0</v>
      </c>
      <c r="E7" s="1395"/>
      <c r="F7" s="1395">
        <f>D7+B7</f>
        <v>1</v>
      </c>
      <c r="G7" s="1395"/>
      <c r="H7" s="594" t="s">
        <v>520</v>
      </c>
    </row>
    <row r="8" spans="1:19" s="244" customFormat="1" ht="22.5" customHeight="1">
      <c r="A8" s="403" t="s">
        <v>521</v>
      </c>
      <c r="B8" s="1395">
        <v>1</v>
      </c>
      <c r="C8" s="1395"/>
      <c r="D8" s="1395">
        <v>2</v>
      </c>
      <c r="E8" s="1395"/>
      <c r="F8" s="1395">
        <f t="shared" ref="F8" si="0">D8+B8</f>
        <v>3</v>
      </c>
      <c r="G8" s="1395"/>
      <c r="H8" s="594" t="s">
        <v>522</v>
      </c>
    </row>
    <row r="9" spans="1:19" s="244" customFormat="1" ht="22.5" customHeight="1">
      <c r="A9" s="403" t="s">
        <v>523</v>
      </c>
      <c r="B9" s="1395">
        <v>0</v>
      </c>
      <c r="C9" s="1395"/>
      <c r="D9" s="1395">
        <v>0</v>
      </c>
      <c r="E9" s="1395"/>
      <c r="F9" s="1395">
        <f t="shared" ref="F9:F22" si="1">D9+B9</f>
        <v>0</v>
      </c>
      <c r="G9" s="1395"/>
      <c r="H9" s="594" t="s">
        <v>524</v>
      </c>
      <c r="S9" s="244" t="s">
        <v>195</v>
      </c>
    </row>
    <row r="10" spans="1:19" s="244" customFormat="1" ht="22.5" customHeight="1">
      <c r="A10" s="403" t="s">
        <v>286</v>
      </c>
      <c r="B10" s="1395">
        <v>1</v>
      </c>
      <c r="C10" s="1395"/>
      <c r="D10" s="1395">
        <v>3</v>
      </c>
      <c r="E10" s="1395"/>
      <c r="F10" s="1395">
        <f t="shared" si="1"/>
        <v>4</v>
      </c>
      <c r="G10" s="1395"/>
      <c r="H10" s="594" t="s">
        <v>13</v>
      </c>
    </row>
    <row r="11" spans="1:19" s="244" customFormat="1" ht="22.5" customHeight="1">
      <c r="A11" s="403" t="s">
        <v>14</v>
      </c>
      <c r="B11" s="1395">
        <v>2</v>
      </c>
      <c r="C11" s="1395"/>
      <c r="D11" s="1395">
        <v>1</v>
      </c>
      <c r="E11" s="1395"/>
      <c r="F11" s="1395">
        <f t="shared" si="1"/>
        <v>3</v>
      </c>
      <c r="G11" s="1395"/>
      <c r="H11" s="594" t="s">
        <v>15</v>
      </c>
    </row>
    <row r="12" spans="1:19" s="244" customFormat="1" ht="22.5" customHeight="1">
      <c r="A12" s="403" t="s">
        <v>525</v>
      </c>
      <c r="B12" s="1395">
        <v>9</v>
      </c>
      <c r="C12" s="1395"/>
      <c r="D12" s="1395">
        <v>3</v>
      </c>
      <c r="E12" s="1395"/>
      <c r="F12" s="1395">
        <f t="shared" si="1"/>
        <v>12</v>
      </c>
      <c r="G12" s="1395"/>
      <c r="H12" s="594" t="s">
        <v>178</v>
      </c>
    </row>
    <row r="13" spans="1:19" s="244" customFormat="1" ht="22.5" customHeight="1">
      <c r="A13" s="380" t="s">
        <v>526</v>
      </c>
      <c r="B13" s="1395">
        <v>0</v>
      </c>
      <c r="C13" s="1395"/>
      <c r="D13" s="1395">
        <v>1</v>
      </c>
      <c r="E13" s="1395"/>
      <c r="F13" s="1395">
        <f t="shared" si="1"/>
        <v>1</v>
      </c>
      <c r="G13" s="1395"/>
      <c r="H13" s="594" t="s">
        <v>19</v>
      </c>
    </row>
    <row r="14" spans="1:19" s="244" customFormat="1" ht="22.5" customHeight="1">
      <c r="A14" s="380" t="s">
        <v>287</v>
      </c>
      <c r="B14" s="1395">
        <v>117</v>
      </c>
      <c r="C14" s="1395"/>
      <c r="D14" s="1395">
        <v>106</v>
      </c>
      <c r="E14" s="1395"/>
      <c r="F14" s="1395">
        <f t="shared" si="1"/>
        <v>223</v>
      </c>
      <c r="G14" s="1395"/>
      <c r="H14" s="594" t="s">
        <v>21</v>
      </c>
    </row>
    <row r="15" spans="1:19" s="244" customFormat="1" ht="22.5" customHeight="1">
      <c r="A15" s="380" t="s">
        <v>22</v>
      </c>
      <c r="B15" s="1395">
        <v>9</v>
      </c>
      <c r="C15" s="1395"/>
      <c r="D15" s="1395">
        <v>3</v>
      </c>
      <c r="E15" s="1395"/>
      <c r="F15" s="1395">
        <f t="shared" si="1"/>
        <v>12</v>
      </c>
      <c r="G15" s="1395"/>
      <c r="H15" s="594" t="s">
        <v>23</v>
      </c>
    </row>
    <row r="16" spans="1:19" s="244" customFormat="1" ht="22.5" customHeight="1">
      <c r="A16" s="380" t="s">
        <v>193</v>
      </c>
      <c r="B16" s="1395">
        <v>18</v>
      </c>
      <c r="C16" s="1395"/>
      <c r="D16" s="1395">
        <v>8</v>
      </c>
      <c r="E16" s="1395"/>
      <c r="F16" s="1395">
        <f t="shared" si="1"/>
        <v>26</v>
      </c>
      <c r="G16" s="1395"/>
      <c r="H16" s="594" t="s">
        <v>25</v>
      </c>
    </row>
    <row r="17" spans="1:8" s="244" customFormat="1" ht="22.5" customHeight="1">
      <c r="A17" s="403" t="s">
        <v>26</v>
      </c>
      <c r="B17" s="1395">
        <v>5</v>
      </c>
      <c r="C17" s="1395"/>
      <c r="D17" s="1395">
        <v>0</v>
      </c>
      <c r="E17" s="1395"/>
      <c r="F17" s="1395">
        <f t="shared" si="1"/>
        <v>5</v>
      </c>
      <c r="G17" s="1395"/>
      <c r="H17" s="594" t="s">
        <v>27</v>
      </c>
    </row>
    <row r="18" spans="1:8" s="244" customFormat="1" ht="22.5" customHeight="1">
      <c r="A18" s="227" t="s">
        <v>28</v>
      </c>
      <c r="B18" s="1495">
        <v>2</v>
      </c>
      <c r="C18" s="1495"/>
      <c r="D18" s="1495">
        <v>3</v>
      </c>
      <c r="E18" s="1495"/>
      <c r="F18" s="1495">
        <f t="shared" si="1"/>
        <v>5</v>
      </c>
      <c r="G18" s="1495"/>
      <c r="H18" s="245" t="s">
        <v>29</v>
      </c>
    </row>
    <row r="19" spans="1:8" s="244" customFormat="1" ht="22.5" customHeight="1">
      <c r="A19" s="227" t="s">
        <v>289</v>
      </c>
      <c r="B19" s="1495">
        <v>6</v>
      </c>
      <c r="C19" s="1495"/>
      <c r="D19" s="1495">
        <v>5</v>
      </c>
      <c r="E19" s="1495"/>
      <c r="F19" s="1495">
        <f t="shared" si="1"/>
        <v>11</v>
      </c>
      <c r="G19" s="1495"/>
      <c r="H19" s="245" t="s">
        <v>31</v>
      </c>
    </row>
    <row r="20" spans="1:8" s="244" customFormat="1" ht="22.5" customHeight="1">
      <c r="A20" s="228" t="s">
        <v>32</v>
      </c>
      <c r="B20" s="1495">
        <v>5</v>
      </c>
      <c r="C20" s="1495"/>
      <c r="D20" s="1495">
        <v>6</v>
      </c>
      <c r="E20" s="1495"/>
      <c r="F20" s="1495">
        <f t="shared" si="1"/>
        <v>11</v>
      </c>
      <c r="G20" s="1495"/>
      <c r="H20" s="245" t="s">
        <v>33</v>
      </c>
    </row>
    <row r="21" spans="1:8" s="244" customFormat="1" ht="22.5" customHeight="1">
      <c r="A21" s="228" t="s">
        <v>34</v>
      </c>
      <c r="B21" s="1495">
        <v>0</v>
      </c>
      <c r="C21" s="1495"/>
      <c r="D21" s="1495">
        <v>3</v>
      </c>
      <c r="E21" s="1495"/>
      <c r="F21" s="1495">
        <f t="shared" si="1"/>
        <v>3</v>
      </c>
      <c r="G21" s="1495"/>
      <c r="H21" s="245" t="s">
        <v>35</v>
      </c>
    </row>
    <row r="22" spans="1:8" s="244" customFormat="1" ht="22.5" customHeight="1">
      <c r="A22" s="228" t="s">
        <v>36</v>
      </c>
      <c r="B22" s="1495">
        <v>3</v>
      </c>
      <c r="C22" s="1495"/>
      <c r="D22" s="1495">
        <v>3</v>
      </c>
      <c r="E22" s="1495"/>
      <c r="F22" s="1495">
        <f t="shared" si="1"/>
        <v>6</v>
      </c>
      <c r="G22" s="1495"/>
      <c r="H22" s="245" t="s">
        <v>37</v>
      </c>
    </row>
    <row r="23" spans="1:8" s="244" customFormat="1" ht="22.5" customHeight="1">
      <c r="A23" s="228" t="s">
        <v>527</v>
      </c>
      <c r="B23" s="1495">
        <v>3</v>
      </c>
      <c r="C23" s="1495"/>
      <c r="D23" s="1495">
        <v>5</v>
      </c>
      <c r="E23" s="1495"/>
      <c r="F23" s="1495">
        <f t="shared" ref="F23" si="2">D23+B23</f>
        <v>8</v>
      </c>
      <c r="G23" s="1495"/>
      <c r="H23" s="245" t="s">
        <v>39</v>
      </c>
    </row>
    <row r="24" spans="1:8" s="244" customFormat="1" ht="22.5" customHeight="1" thickBot="1">
      <c r="A24" s="246" t="s">
        <v>290</v>
      </c>
      <c r="B24" s="1495">
        <v>3</v>
      </c>
      <c r="C24" s="1495"/>
      <c r="D24" s="1495">
        <v>7</v>
      </c>
      <c r="E24" s="1495"/>
      <c r="F24" s="1495">
        <f>D24+B24</f>
        <v>10</v>
      </c>
      <c r="G24" s="1495"/>
      <c r="H24" s="247" t="s">
        <v>41</v>
      </c>
    </row>
    <row r="25" spans="1:8" ht="20.25" thickTop="1" thickBot="1">
      <c r="A25" s="219" t="s">
        <v>200</v>
      </c>
      <c r="B25" s="1496">
        <f>SUM(B7:C24)</f>
        <v>185</v>
      </c>
      <c r="C25" s="1496"/>
      <c r="D25" s="1496">
        <f>SUM(D7:E24)</f>
        <v>159</v>
      </c>
      <c r="E25" s="1496"/>
      <c r="F25" s="1496">
        <f>D25+B25</f>
        <v>344</v>
      </c>
      <c r="G25" s="1496"/>
      <c r="H25" s="248" t="s">
        <v>8</v>
      </c>
    </row>
    <row r="26" spans="1:8" ht="13.5" thickTop="1"/>
  </sheetData>
  <mergeCells count="71">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9:G9"/>
    <mergeCell ref="F10:G10"/>
    <mergeCell ref="B11:C11"/>
    <mergeCell ref="D11:E11"/>
    <mergeCell ref="F11:G11"/>
    <mergeCell ref="B9:C9"/>
    <mergeCell ref="D9:E9"/>
    <mergeCell ref="B7:C7"/>
    <mergeCell ref="D7:E7"/>
    <mergeCell ref="F7:G7"/>
    <mergeCell ref="B8:C8"/>
    <mergeCell ref="D8:E8"/>
    <mergeCell ref="F8:G8"/>
    <mergeCell ref="A1:H1"/>
    <mergeCell ref="A2:H2"/>
    <mergeCell ref="N2:O2"/>
    <mergeCell ref="A3:G3"/>
    <mergeCell ref="I3:Q3"/>
    <mergeCell ref="A4:A6"/>
    <mergeCell ref="B4:E4"/>
    <mergeCell ref="H4:H6"/>
    <mergeCell ref="B5:C5"/>
    <mergeCell ref="D5:E5"/>
    <mergeCell ref="B6:C6"/>
    <mergeCell ref="D6:E6"/>
    <mergeCell ref="F4:G4"/>
    <mergeCell ref="F5:G6"/>
  </mergeCells>
  <printOptions horizontalCentered="1"/>
  <pageMargins left="1" right="1" top="1.5" bottom="1" header="1.5" footer="1"/>
  <pageSetup paperSize="9" scale="7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U11"/>
  <sheetViews>
    <sheetView rightToLeft="1" view="pageBreakPreview" zoomScale="80" zoomScaleNormal="80" zoomScaleSheetLayoutView="80" workbookViewId="0">
      <selection activeCell="A14" sqref="A14:C14"/>
    </sheetView>
  </sheetViews>
  <sheetFormatPr defaultRowHeight="12.75"/>
  <cols>
    <col min="1" max="1" width="9.7109375" customWidth="1"/>
    <col min="2" max="2" width="6.85546875" customWidth="1"/>
    <col min="3" max="3" width="7.5703125" customWidth="1"/>
    <col min="4" max="4" width="6.85546875" customWidth="1"/>
    <col min="5" max="5" width="7" customWidth="1"/>
    <col min="6" max="20" width="6.85546875" customWidth="1"/>
    <col min="21" max="21" width="15" customWidth="1"/>
  </cols>
  <sheetData>
    <row r="1" spans="1:21" s="249" customFormat="1" ht="33" customHeight="1">
      <c r="A1" s="1498" t="s">
        <v>528</v>
      </c>
      <c r="B1" s="1498"/>
      <c r="C1" s="1498"/>
      <c r="D1" s="1498"/>
      <c r="E1" s="1498"/>
      <c r="F1" s="1498"/>
      <c r="G1" s="1498"/>
      <c r="H1" s="1498"/>
      <c r="I1" s="1498"/>
      <c r="J1" s="1498"/>
      <c r="K1" s="1498"/>
      <c r="L1" s="1498"/>
      <c r="M1" s="1498"/>
      <c r="N1" s="1498"/>
      <c r="O1" s="1498"/>
      <c r="P1" s="1498"/>
      <c r="Q1" s="1498"/>
      <c r="R1" s="1498"/>
      <c r="S1" s="1498"/>
      <c r="T1" s="1498"/>
      <c r="U1" s="1498"/>
    </row>
    <row r="2" spans="1:21" s="249" customFormat="1" ht="44.25" customHeight="1">
      <c r="A2" s="1499" t="s">
        <v>529</v>
      </c>
      <c r="B2" s="1499"/>
      <c r="C2" s="1499"/>
      <c r="D2" s="1499"/>
      <c r="E2" s="1499"/>
      <c r="F2" s="1499"/>
      <c r="G2" s="1499"/>
      <c r="H2" s="1499"/>
      <c r="I2" s="1499"/>
      <c r="J2" s="1499"/>
      <c r="K2" s="1499"/>
      <c r="L2" s="1499"/>
      <c r="M2" s="1499"/>
      <c r="N2" s="1499"/>
      <c r="O2" s="1499"/>
      <c r="P2" s="1499"/>
      <c r="Q2" s="1499"/>
      <c r="R2" s="1499"/>
      <c r="S2" s="1499"/>
      <c r="T2" s="1499"/>
      <c r="U2" s="1499"/>
    </row>
    <row r="3" spans="1:21" ht="33" customHeight="1" thickBot="1">
      <c r="A3" s="214" t="s">
        <v>785</v>
      </c>
      <c r="B3" s="214"/>
      <c r="C3" s="214"/>
      <c r="D3" s="214"/>
      <c r="E3" s="214"/>
      <c r="F3" s="214"/>
      <c r="G3" s="214"/>
      <c r="H3" s="214"/>
      <c r="I3" s="214"/>
      <c r="J3" s="214"/>
      <c r="K3" s="214"/>
      <c r="L3" s="214"/>
      <c r="M3" s="214"/>
      <c r="N3" s="214"/>
      <c r="O3" s="214"/>
      <c r="P3" s="214"/>
      <c r="Q3" s="214"/>
      <c r="R3" s="214"/>
      <c r="S3" s="214"/>
      <c r="T3" s="1500" t="s">
        <v>560</v>
      </c>
      <c r="U3" s="1500"/>
    </row>
    <row r="4" spans="1:21" ht="24.75" customHeight="1" thickTop="1">
      <c r="A4" s="1501" t="s">
        <v>3</v>
      </c>
      <c r="B4" s="1504" t="s">
        <v>530</v>
      </c>
      <c r="C4" s="1504"/>
      <c r="D4" s="1371" t="s">
        <v>513</v>
      </c>
      <c r="E4" s="1371"/>
      <c r="F4" s="1371" t="s">
        <v>514</v>
      </c>
      <c r="G4" s="1371"/>
      <c r="H4" s="1371" t="s">
        <v>264</v>
      </c>
      <c r="I4" s="1371"/>
      <c r="J4" s="1371" t="s">
        <v>265</v>
      </c>
      <c r="K4" s="1371"/>
      <c r="L4" s="1371" t="s">
        <v>531</v>
      </c>
      <c r="M4" s="1371"/>
      <c r="N4" s="1371" t="s">
        <v>267</v>
      </c>
      <c r="O4" s="1371"/>
      <c r="P4" s="1371" t="s">
        <v>661</v>
      </c>
      <c r="Q4" s="1371"/>
      <c r="R4" s="1371" t="s">
        <v>345</v>
      </c>
      <c r="S4" s="1371"/>
      <c r="T4" s="1371"/>
      <c r="U4" s="1371" t="s">
        <v>5</v>
      </c>
    </row>
    <row r="5" spans="1:21" ht="33.75" customHeight="1">
      <c r="A5" s="1502"/>
      <c r="B5" s="1506" t="s">
        <v>532</v>
      </c>
      <c r="C5" s="1506"/>
      <c r="D5" s="1372"/>
      <c r="E5" s="1372"/>
      <c r="F5" s="1372"/>
      <c r="G5" s="1372"/>
      <c r="H5" s="1372"/>
      <c r="I5" s="1372"/>
      <c r="J5" s="1372"/>
      <c r="K5" s="1372"/>
      <c r="L5" s="1372"/>
      <c r="M5" s="1372"/>
      <c r="N5" s="1372"/>
      <c r="O5" s="1372"/>
      <c r="P5" s="1372" t="s">
        <v>662</v>
      </c>
      <c r="Q5" s="1372"/>
      <c r="R5" s="1497" t="s">
        <v>8</v>
      </c>
      <c r="S5" s="1497"/>
      <c r="T5" s="1497"/>
      <c r="U5" s="1372"/>
    </row>
    <row r="6" spans="1:21" ht="24" customHeight="1">
      <c r="A6" s="1502"/>
      <c r="B6" s="373" t="s">
        <v>181</v>
      </c>
      <c r="C6" s="373" t="s">
        <v>182</v>
      </c>
      <c r="D6" s="373" t="s">
        <v>181</v>
      </c>
      <c r="E6" s="373" t="s">
        <v>182</v>
      </c>
      <c r="F6" s="373" t="s">
        <v>181</v>
      </c>
      <c r="G6" s="373" t="s">
        <v>182</v>
      </c>
      <c r="H6" s="373" t="s">
        <v>181</v>
      </c>
      <c r="I6" s="373" t="s">
        <v>182</v>
      </c>
      <c r="J6" s="373" t="s">
        <v>181</v>
      </c>
      <c r="K6" s="373" t="s">
        <v>182</v>
      </c>
      <c r="L6" s="373" t="s">
        <v>181</v>
      </c>
      <c r="M6" s="373" t="s">
        <v>182</v>
      </c>
      <c r="N6" s="373" t="s">
        <v>181</v>
      </c>
      <c r="O6" s="373" t="s">
        <v>182</v>
      </c>
      <c r="P6" s="373" t="s">
        <v>181</v>
      </c>
      <c r="Q6" s="373" t="s">
        <v>182</v>
      </c>
      <c r="R6" s="373" t="s">
        <v>181</v>
      </c>
      <c r="S6" s="373" t="s">
        <v>182</v>
      </c>
      <c r="T6" s="373" t="s">
        <v>651</v>
      </c>
      <c r="U6" s="1372"/>
    </row>
    <row r="7" spans="1:21" ht="28.5" customHeight="1" thickBot="1">
      <c r="A7" s="1503"/>
      <c r="B7" s="442" t="s">
        <v>666</v>
      </c>
      <c r="C7" s="442" t="s">
        <v>667</v>
      </c>
      <c r="D7" s="442" t="s">
        <v>666</v>
      </c>
      <c r="E7" s="442" t="s">
        <v>667</v>
      </c>
      <c r="F7" s="442" t="s">
        <v>666</v>
      </c>
      <c r="G7" s="442" t="s">
        <v>667</v>
      </c>
      <c r="H7" s="442" t="s">
        <v>666</v>
      </c>
      <c r="I7" s="442" t="s">
        <v>667</v>
      </c>
      <c r="J7" s="442" t="s">
        <v>666</v>
      </c>
      <c r="K7" s="442" t="s">
        <v>667</v>
      </c>
      <c r="L7" s="442" t="s">
        <v>666</v>
      </c>
      <c r="M7" s="442" t="s">
        <v>667</v>
      </c>
      <c r="N7" s="442" t="s">
        <v>666</v>
      </c>
      <c r="O7" s="442" t="s">
        <v>667</v>
      </c>
      <c r="P7" s="442" t="s">
        <v>666</v>
      </c>
      <c r="Q7" s="442" t="s">
        <v>667</v>
      </c>
      <c r="R7" s="442" t="s">
        <v>666</v>
      </c>
      <c r="S7" s="442" t="s">
        <v>667</v>
      </c>
      <c r="T7" s="443" t="s">
        <v>8</v>
      </c>
      <c r="U7" s="1505"/>
    </row>
    <row r="8" spans="1:21" ht="33.75" customHeight="1" thickTop="1">
      <c r="A8" s="444" t="s">
        <v>20</v>
      </c>
      <c r="B8" s="445">
        <v>0</v>
      </c>
      <c r="C8" s="445">
        <v>0</v>
      </c>
      <c r="D8" s="445">
        <v>8</v>
      </c>
      <c r="E8" s="445">
        <v>7</v>
      </c>
      <c r="F8" s="445">
        <v>1</v>
      </c>
      <c r="G8" s="445">
        <v>4</v>
      </c>
      <c r="H8" s="445">
        <v>0</v>
      </c>
      <c r="I8" s="445">
        <v>0</v>
      </c>
      <c r="J8" s="445">
        <v>0</v>
      </c>
      <c r="K8" s="445">
        <v>0</v>
      </c>
      <c r="L8" s="445">
        <v>0</v>
      </c>
      <c r="M8" s="445">
        <v>0</v>
      </c>
      <c r="N8" s="445">
        <v>0</v>
      </c>
      <c r="O8" s="445">
        <v>0</v>
      </c>
      <c r="P8" s="445">
        <v>0</v>
      </c>
      <c r="Q8" s="445">
        <v>0</v>
      </c>
      <c r="R8" s="445">
        <f>P8+N8+L8+J8+H8+F8+D8+B8</f>
        <v>9</v>
      </c>
      <c r="S8" s="445">
        <f>Q8+O8+M8+K8+I8+G8+E8+C8</f>
        <v>11</v>
      </c>
      <c r="T8" s="445">
        <f>SUM(R8:S8)</f>
        <v>20</v>
      </c>
      <c r="U8" s="446" t="s">
        <v>21</v>
      </c>
    </row>
    <row r="9" spans="1:21" ht="31.5" customHeight="1" thickBot="1">
      <c r="A9" s="250" t="s">
        <v>24</v>
      </c>
      <c r="B9" s="240">
        <v>0</v>
      </c>
      <c r="C9" s="240">
        <v>0</v>
      </c>
      <c r="D9" s="240">
        <v>0</v>
      </c>
      <c r="E9" s="240">
        <v>0</v>
      </c>
      <c r="F9" s="240">
        <v>2</v>
      </c>
      <c r="G9" s="240">
        <v>0</v>
      </c>
      <c r="H9" s="240">
        <v>0</v>
      </c>
      <c r="I9" s="240">
        <v>0</v>
      </c>
      <c r="J9" s="240">
        <v>1</v>
      </c>
      <c r="K9" s="240">
        <v>0</v>
      </c>
      <c r="L9" s="240">
        <v>0</v>
      </c>
      <c r="M9" s="240">
        <v>0</v>
      </c>
      <c r="N9" s="240">
        <v>0</v>
      </c>
      <c r="O9" s="240">
        <v>0</v>
      </c>
      <c r="P9" s="240">
        <v>0</v>
      </c>
      <c r="Q9" s="240">
        <v>0</v>
      </c>
      <c r="R9" s="240">
        <f t="shared" ref="R9" si="0">P9+N9+L9+J9+H9+F9+D9+B9</f>
        <v>3</v>
      </c>
      <c r="S9" s="240">
        <f t="shared" ref="S9" si="1">Q9+O9+M9+K9+I9+G9+E9+C9</f>
        <v>0</v>
      </c>
      <c r="T9" s="240">
        <f t="shared" ref="T9" si="2">SUM(R9:S9)</f>
        <v>3</v>
      </c>
      <c r="U9" s="251" t="s">
        <v>300</v>
      </c>
    </row>
    <row r="10" spans="1:21" ht="29.25" customHeight="1" thickBot="1">
      <c r="A10" s="252" t="s">
        <v>4</v>
      </c>
      <c r="B10" s="253">
        <f>SUM(B8:B9)</f>
        <v>0</v>
      </c>
      <c r="C10" s="253">
        <f t="shared" ref="C10:T10" si="3">SUM(C8:C9)</f>
        <v>0</v>
      </c>
      <c r="D10" s="253">
        <f t="shared" si="3"/>
        <v>8</v>
      </c>
      <c r="E10" s="253">
        <f t="shared" si="3"/>
        <v>7</v>
      </c>
      <c r="F10" s="253">
        <f t="shared" si="3"/>
        <v>3</v>
      </c>
      <c r="G10" s="253">
        <f t="shared" si="3"/>
        <v>4</v>
      </c>
      <c r="H10" s="253">
        <f t="shared" si="3"/>
        <v>0</v>
      </c>
      <c r="I10" s="253">
        <f t="shared" si="3"/>
        <v>0</v>
      </c>
      <c r="J10" s="253">
        <f t="shared" si="3"/>
        <v>1</v>
      </c>
      <c r="K10" s="253">
        <f t="shared" si="3"/>
        <v>0</v>
      </c>
      <c r="L10" s="253">
        <f t="shared" si="3"/>
        <v>0</v>
      </c>
      <c r="M10" s="253">
        <f t="shared" si="3"/>
        <v>0</v>
      </c>
      <c r="N10" s="253">
        <f t="shared" si="3"/>
        <v>0</v>
      </c>
      <c r="O10" s="253">
        <f t="shared" si="3"/>
        <v>0</v>
      </c>
      <c r="P10" s="253">
        <f t="shared" si="3"/>
        <v>0</v>
      </c>
      <c r="Q10" s="253">
        <f t="shared" si="3"/>
        <v>0</v>
      </c>
      <c r="R10" s="253">
        <f t="shared" si="3"/>
        <v>12</v>
      </c>
      <c r="S10" s="253">
        <f t="shared" si="3"/>
        <v>11</v>
      </c>
      <c r="T10" s="253">
        <f t="shared" si="3"/>
        <v>23</v>
      </c>
      <c r="U10" s="254" t="s">
        <v>8</v>
      </c>
    </row>
    <row r="11" spans="1:21" ht="13.5" thickTop="1"/>
  </sheetData>
  <mergeCells count="17">
    <mergeCell ref="B5:C5"/>
    <mergeCell ref="P5:Q5"/>
    <mergeCell ref="R5:T5"/>
    <mergeCell ref="A1:U1"/>
    <mergeCell ref="A2:U2"/>
    <mergeCell ref="T3:U3"/>
    <mergeCell ref="A4:A7"/>
    <mergeCell ref="B4:C4"/>
    <mergeCell ref="D4:E5"/>
    <mergeCell ref="F4:G5"/>
    <mergeCell ref="H4:I5"/>
    <mergeCell ref="J4:K5"/>
    <mergeCell ref="L4:M5"/>
    <mergeCell ref="N4:O5"/>
    <mergeCell ref="P4:Q4"/>
    <mergeCell ref="R4:T4"/>
    <mergeCell ref="U4:U7"/>
  </mergeCells>
  <printOptions horizontalCentered="1"/>
  <pageMargins left="1" right="1" top="1.5" bottom="1" header="1.5" footer="1"/>
  <pageSetup paperSize="9" scale="8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T16"/>
  <sheetViews>
    <sheetView rightToLeft="1" view="pageBreakPreview" zoomScale="75" zoomScaleNormal="100" zoomScaleSheetLayoutView="75" workbookViewId="0">
      <selection activeCell="A14" sqref="A14:C14"/>
    </sheetView>
  </sheetViews>
  <sheetFormatPr defaultRowHeight="12.75"/>
  <cols>
    <col min="1" max="1" width="7.7109375" customWidth="1"/>
    <col min="2" max="2" width="6.140625" customWidth="1"/>
    <col min="3" max="3" width="9.7109375" customWidth="1"/>
    <col min="4" max="4" width="6" customWidth="1"/>
    <col min="5" max="5" width="8.5703125" customWidth="1"/>
    <col min="6" max="6" width="6.7109375" customWidth="1"/>
    <col min="7" max="7" width="8" customWidth="1"/>
    <col min="8" max="8" width="6.7109375" customWidth="1"/>
    <col min="9" max="9" width="9.140625" customWidth="1"/>
    <col min="10" max="10" width="6.7109375" customWidth="1"/>
    <col min="11" max="11" width="7.42578125" customWidth="1"/>
    <col min="12" max="12" width="6.7109375" customWidth="1"/>
    <col min="13" max="13" width="8.85546875" customWidth="1"/>
    <col min="14" max="14" width="6.7109375" customWidth="1"/>
    <col min="15" max="15" width="7.85546875" customWidth="1"/>
    <col min="16" max="16" width="6.7109375" customWidth="1"/>
    <col min="17" max="17" width="8.42578125" customWidth="1"/>
    <col min="18" max="18" width="6.7109375" customWidth="1"/>
    <col min="19" max="19" width="9" customWidth="1"/>
    <col min="20" max="20" width="6.7109375" customWidth="1"/>
    <col min="21" max="21" width="14.5703125" customWidth="1"/>
  </cols>
  <sheetData>
    <row r="1" spans="1:72" s="256" customFormat="1" ht="38.25" customHeight="1">
      <c r="A1" s="1507" t="s">
        <v>533</v>
      </c>
      <c r="B1" s="1507"/>
      <c r="C1" s="1507"/>
      <c r="D1" s="1507"/>
      <c r="E1" s="1507"/>
      <c r="F1" s="1507"/>
      <c r="G1" s="1507"/>
      <c r="H1" s="1507"/>
      <c r="I1" s="1507"/>
      <c r="J1" s="1507"/>
      <c r="K1" s="1507"/>
      <c r="L1" s="1507"/>
      <c r="M1" s="1507"/>
      <c r="N1" s="1507"/>
      <c r="O1" s="1507"/>
      <c r="P1" s="1507"/>
      <c r="Q1" s="1507"/>
      <c r="R1" s="1507"/>
      <c r="S1" s="1507"/>
      <c r="T1" s="1507"/>
      <c r="U1" s="1507"/>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row>
    <row r="2" spans="1:72" s="255" customFormat="1" ht="52.5" customHeight="1">
      <c r="A2" s="1384" t="s">
        <v>534</v>
      </c>
      <c r="B2" s="1384"/>
      <c r="C2" s="1384"/>
      <c r="D2" s="1384"/>
      <c r="E2" s="1384"/>
      <c r="F2" s="1384"/>
      <c r="G2" s="1384"/>
      <c r="H2" s="1384"/>
      <c r="I2" s="1384"/>
      <c r="J2" s="1384"/>
      <c r="K2" s="1384"/>
      <c r="L2" s="1384"/>
      <c r="M2" s="1384"/>
      <c r="N2" s="1384"/>
      <c r="O2" s="1384"/>
      <c r="P2" s="1384"/>
      <c r="Q2" s="1384"/>
      <c r="R2" s="1384"/>
      <c r="S2" s="1384"/>
      <c r="T2" s="1384"/>
      <c r="U2" s="1384"/>
    </row>
    <row r="3" spans="1:72" s="257" customFormat="1" ht="33" customHeight="1" thickBot="1">
      <c r="A3" s="1348" t="s">
        <v>786</v>
      </c>
      <c r="B3" s="1348"/>
      <c r="C3" s="1348"/>
      <c r="D3" s="1348"/>
      <c r="E3" s="1348"/>
      <c r="F3" s="1348"/>
      <c r="G3" s="1348"/>
      <c r="H3" s="1348"/>
      <c r="I3" s="1348"/>
      <c r="J3" s="1348"/>
      <c r="K3" s="1348"/>
      <c r="L3" s="1348"/>
      <c r="M3" s="1348"/>
      <c r="N3" s="1348"/>
      <c r="O3" s="1348"/>
      <c r="P3" s="1348"/>
      <c r="Q3" s="1348"/>
      <c r="R3" s="1348"/>
      <c r="S3" s="1348"/>
      <c r="T3" s="1348"/>
      <c r="U3" s="592" t="s">
        <v>562</v>
      </c>
    </row>
    <row r="4" spans="1:72" ht="48" customHeight="1" thickTop="1">
      <c r="A4" s="1269" t="s">
        <v>3</v>
      </c>
      <c r="B4" s="1358" t="s">
        <v>488</v>
      </c>
      <c r="C4" s="1358"/>
      <c r="D4" s="1358" t="s">
        <v>409</v>
      </c>
      <c r="E4" s="1358"/>
      <c r="F4" s="1358" t="s">
        <v>411</v>
      </c>
      <c r="G4" s="1358"/>
      <c r="H4" s="1358" t="s">
        <v>412</v>
      </c>
      <c r="I4" s="1358"/>
      <c r="J4" s="1358" t="s">
        <v>413</v>
      </c>
      <c r="K4" s="1358"/>
      <c r="L4" s="1358" t="s">
        <v>490</v>
      </c>
      <c r="M4" s="1358"/>
      <c r="N4" s="1358" t="s">
        <v>629</v>
      </c>
      <c r="O4" s="1358"/>
      <c r="P4" s="1358" t="s">
        <v>371</v>
      </c>
      <c r="Q4" s="1358"/>
      <c r="R4" s="1358" t="s">
        <v>345</v>
      </c>
      <c r="S4" s="1358"/>
      <c r="T4" s="1358"/>
      <c r="U4" s="1508" t="s">
        <v>5</v>
      </c>
    </row>
    <row r="5" spans="1:72" ht="90" customHeight="1">
      <c r="A5" s="1270"/>
      <c r="B5" s="1359" t="s">
        <v>535</v>
      </c>
      <c r="C5" s="1359"/>
      <c r="D5" s="1359" t="s">
        <v>420</v>
      </c>
      <c r="E5" s="1359"/>
      <c r="F5" s="1359" t="s">
        <v>422</v>
      </c>
      <c r="G5" s="1359"/>
      <c r="H5" s="1359" t="s">
        <v>493</v>
      </c>
      <c r="I5" s="1359"/>
      <c r="J5" s="1359" t="s">
        <v>424</v>
      </c>
      <c r="K5" s="1359"/>
      <c r="L5" s="1359" t="s">
        <v>425</v>
      </c>
      <c r="M5" s="1359"/>
      <c r="N5" s="1360" t="s">
        <v>536</v>
      </c>
      <c r="O5" s="1360"/>
      <c r="P5" s="1359" t="s">
        <v>372</v>
      </c>
      <c r="Q5" s="1359"/>
      <c r="R5" s="1359" t="s">
        <v>8</v>
      </c>
      <c r="S5" s="1359"/>
      <c r="T5" s="1359"/>
      <c r="U5" s="1343"/>
    </row>
    <row r="6" spans="1:72" ht="19.5" customHeight="1">
      <c r="A6" s="1270"/>
      <c r="B6" s="527" t="s">
        <v>181</v>
      </c>
      <c r="C6" s="527" t="s">
        <v>182</v>
      </c>
      <c r="D6" s="527" t="s">
        <v>181</v>
      </c>
      <c r="E6" s="527" t="s">
        <v>182</v>
      </c>
      <c r="F6" s="527" t="s">
        <v>181</v>
      </c>
      <c r="G6" s="527" t="s">
        <v>182</v>
      </c>
      <c r="H6" s="527" t="s">
        <v>181</v>
      </c>
      <c r="I6" s="527" t="s">
        <v>182</v>
      </c>
      <c r="J6" s="527" t="s">
        <v>181</v>
      </c>
      <c r="K6" s="527" t="s">
        <v>182</v>
      </c>
      <c r="L6" s="527" t="s">
        <v>181</v>
      </c>
      <c r="M6" s="527" t="s">
        <v>182</v>
      </c>
      <c r="N6" s="527" t="s">
        <v>181</v>
      </c>
      <c r="O6" s="527" t="s">
        <v>182</v>
      </c>
      <c r="P6" s="527" t="s">
        <v>181</v>
      </c>
      <c r="Q6" s="527" t="s">
        <v>182</v>
      </c>
      <c r="R6" s="527" t="s">
        <v>181</v>
      </c>
      <c r="S6" s="527" t="s">
        <v>182</v>
      </c>
      <c r="T6" s="527" t="s">
        <v>651</v>
      </c>
      <c r="U6" s="1343"/>
    </row>
    <row r="7" spans="1:72" ht="22.5" customHeight="1" thickBot="1">
      <c r="A7" s="1270"/>
      <c r="B7" s="649" t="s">
        <v>666</v>
      </c>
      <c r="C7" s="649" t="s">
        <v>667</v>
      </c>
      <c r="D7" s="649" t="s">
        <v>666</v>
      </c>
      <c r="E7" s="649" t="s">
        <v>667</v>
      </c>
      <c r="F7" s="649" t="s">
        <v>666</v>
      </c>
      <c r="G7" s="649" t="s">
        <v>667</v>
      </c>
      <c r="H7" s="649" t="s">
        <v>666</v>
      </c>
      <c r="I7" s="649" t="s">
        <v>667</v>
      </c>
      <c r="J7" s="649" t="s">
        <v>666</v>
      </c>
      <c r="K7" s="649" t="s">
        <v>667</v>
      </c>
      <c r="L7" s="649" t="s">
        <v>666</v>
      </c>
      <c r="M7" s="649" t="s">
        <v>667</v>
      </c>
      <c r="N7" s="649" t="s">
        <v>666</v>
      </c>
      <c r="O7" s="649" t="s">
        <v>667</v>
      </c>
      <c r="P7" s="649" t="s">
        <v>666</v>
      </c>
      <c r="Q7" s="649" t="s">
        <v>667</v>
      </c>
      <c r="R7" s="649" t="s">
        <v>666</v>
      </c>
      <c r="S7" s="649" t="s">
        <v>667</v>
      </c>
      <c r="T7" s="443" t="s">
        <v>8</v>
      </c>
      <c r="U7" s="1509"/>
    </row>
    <row r="8" spans="1:72" ht="31.5" customHeight="1" thickTop="1">
      <c r="A8" s="593" t="s">
        <v>20</v>
      </c>
      <c r="B8" s="652">
        <v>0</v>
      </c>
      <c r="C8" s="652">
        <v>0</v>
      </c>
      <c r="D8" s="652">
        <v>2</v>
      </c>
      <c r="E8" s="652">
        <v>0</v>
      </c>
      <c r="F8" s="652">
        <v>0</v>
      </c>
      <c r="G8" s="652">
        <v>0</v>
      </c>
      <c r="H8" s="652">
        <v>0</v>
      </c>
      <c r="I8" s="652">
        <v>0</v>
      </c>
      <c r="J8" s="652">
        <v>1</v>
      </c>
      <c r="K8" s="652">
        <v>8</v>
      </c>
      <c r="L8" s="652">
        <v>0</v>
      </c>
      <c r="M8" s="652">
        <v>0</v>
      </c>
      <c r="N8" s="652">
        <v>0</v>
      </c>
      <c r="O8" s="652">
        <v>0</v>
      </c>
      <c r="P8" s="652">
        <v>0</v>
      </c>
      <c r="Q8" s="652">
        <v>0</v>
      </c>
      <c r="R8" s="652">
        <f>P8+N8+L8+J8+H8+F8+D8+B8</f>
        <v>3</v>
      </c>
      <c r="S8" s="652">
        <f>Q8+O8+M8+K8+I8+G8+E8+C8</f>
        <v>8</v>
      </c>
      <c r="T8" s="652">
        <f>SUM(R8:S8)</f>
        <v>11</v>
      </c>
      <c r="U8" s="653" t="s">
        <v>21</v>
      </c>
    </row>
    <row r="9" spans="1:72" ht="31.5" customHeight="1" thickBot="1">
      <c r="A9" s="595" t="s">
        <v>24</v>
      </c>
      <c r="B9" s="394">
        <v>1</v>
      </c>
      <c r="C9" s="394">
        <v>0</v>
      </c>
      <c r="D9" s="394">
        <v>0</v>
      </c>
      <c r="E9" s="394">
        <v>0</v>
      </c>
      <c r="F9" s="394">
        <v>2</v>
      </c>
      <c r="G9" s="394">
        <v>0</v>
      </c>
      <c r="H9" s="394">
        <v>0</v>
      </c>
      <c r="I9" s="394">
        <v>0</v>
      </c>
      <c r="J9" s="394">
        <v>5</v>
      </c>
      <c r="K9" s="394">
        <v>0</v>
      </c>
      <c r="L9" s="394">
        <v>0</v>
      </c>
      <c r="M9" s="394">
        <v>0</v>
      </c>
      <c r="N9" s="394">
        <v>0</v>
      </c>
      <c r="O9" s="394">
        <v>0</v>
      </c>
      <c r="P9" s="394">
        <v>0</v>
      </c>
      <c r="Q9" s="394">
        <v>0</v>
      </c>
      <c r="R9" s="394">
        <f t="shared" ref="R9:R10" si="0">P9+N9+L9+J9+H9+F9+D9+B9</f>
        <v>8</v>
      </c>
      <c r="S9" s="394">
        <f t="shared" ref="S9:S10" si="1">Q9+O9+M9+K9+I9+G9+E9+C9</f>
        <v>0</v>
      </c>
      <c r="T9" s="394">
        <f t="shared" ref="T9" si="2">SUM(R9:S9)</f>
        <v>8</v>
      </c>
      <c r="U9" s="654" t="s">
        <v>300</v>
      </c>
    </row>
    <row r="10" spans="1:72" ht="31.5" customHeight="1" thickTop="1" thickBot="1">
      <c r="A10" s="252" t="s">
        <v>4</v>
      </c>
      <c r="B10" s="224">
        <f>SUM(B8:B9)</f>
        <v>1</v>
      </c>
      <c r="C10" s="224">
        <f t="shared" ref="C10:T10" si="3">SUM(C8:C9)</f>
        <v>0</v>
      </c>
      <c r="D10" s="224">
        <f t="shared" si="3"/>
        <v>2</v>
      </c>
      <c r="E10" s="224">
        <f t="shared" si="3"/>
        <v>0</v>
      </c>
      <c r="F10" s="224">
        <f t="shared" si="3"/>
        <v>2</v>
      </c>
      <c r="G10" s="224">
        <f t="shared" si="3"/>
        <v>0</v>
      </c>
      <c r="H10" s="224">
        <f t="shared" si="3"/>
        <v>0</v>
      </c>
      <c r="I10" s="224">
        <f t="shared" si="3"/>
        <v>0</v>
      </c>
      <c r="J10" s="224">
        <f t="shared" si="3"/>
        <v>6</v>
      </c>
      <c r="K10" s="224">
        <f t="shared" si="3"/>
        <v>8</v>
      </c>
      <c r="L10" s="224">
        <f t="shared" si="3"/>
        <v>0</v>
      </c>
      <c r="M10" s="224">
        <f t="shared" si="3"/>
        <v>0</v>
      </c>
      <c r="N10" s="224">
        <f t="shared" si="3"/>
        <v>0</v>
      </c>
      <c r="O10" s="224">
        <f t="shared" si="3"/>
        <v>0</v>
      </c>
      <c r="P10" s="224">
        <f t="shared" si="3"/>
        <v>0</v>
      </c>
      <c r="Q10" s="224">
        <f t="shared" si="3"/>
        <v>0</v>
      </c>
      <c r="R10" s="224">
        <f t="shared" si="0"/>
        <v>11</v>
      </c>
      <c r="S10" s="224">
        <f t="shared" si="1"/>
        <v>8</v>
      </c>
      <c r="T10" s="224">
        <f t="shared" si="3"/>
        <v>19</v>
      </c>
      <c r="U10" s="262" t="s">
        <v>8</v>
      </c>
    </row>
    <row r="11" spans="1:72" ht="13.5" thickTop="1"/>
    <row r="16" spans="1:72">
      <c r="J16" s="220"/>
    </row>
  </sheetData>
  <mergeCells count="23">
    <mergeCell ref="R4:T4"/>
    <mergeCell ref="U4:U7"/>
    <mergeCell ref="J5:K5"/>
    <mergeCell ref="L5:M5"/>
    <mergeCell ref="N5:O5"/>
    <mergeCell ref="P5:Q5"/>
    <mergeCell ref="R5:T5"/>
    <mergeCell ref="A1:U1"/>
    <mergeCell ref="A2:U2"/>
    <mergeCell ref="A3:T3"/>
    <mergeCell ref="A4:A7"/>
    <mergeCell ref="B4:C4"/>
    <mergeCell ref="D4:E4"/>
    <mergeCell ref="F4:G4"/>
    <mergeCell ref="H4:I4"/>
    <mergeCell ref="J4:K4"/>
    <mergeCell ref="B5:C5"/>
    <mergeCell ref="D5:E5"/>
    <mergeCell ref="F5:G5"/>
    <mergeCell ref="H5:I5"/>
    <mergeCell ref="L4:M4"/>
    <mergeCell ref="N4:O4"/>
    <mergeCell ref="P4:Q4"/>
  </mergeCells>
  <printOptions horizontalCentered="1"/>
  <pageMargins left="1" right="1" top="1.5" bottom="1" header="1.5" footer="1"/>
  <pageSetup paperSize="9" scale="7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B17"/>
  <sheetViews>
    <sheetView rightToLeft="1" view="pageBreakPreview" zoomScale="75" zoomScaleNormal="100" zoomScaleSheetLayoutView="75" workbookViewId="0">
      <selection activeCell="A14" sqref="A14:C14"/>
    </sheetView>
  </sheetViews>
  <sheetFormatPr defaultRowHeight="12.75"/>
  <cols>
    <col min="1" max="1" width="8.7109375" style="213" customWidth="1"/>
    <col min="2" max="2" width="6.7109375" style="213" customWidth="1"/>
    <col min="3" max="3" width="8.42578125" style="213" customWidth="1"/>
    <col min="4" max="4" width="6" style="213" customWidth="1"/>
    <col min="5" max="5" width="8.42578125" style="213" customWidth="1"/>
    <col min="6" max="6" width="6.85546875" style="213" customWidth="1"/>
    <col min="7" max="7" width="8" style="213" customWidth="1"/>
    <col min="8" max="8" width="6.7109375" style="213" customWidth="1"/>
    <col min="9" max="9" width="9.140625" style="213"/>
    <col min="10" max="10" width="8.42578125" style="213" customWidth="1"/>
    <col min="11" max="11" width="9.140625" style="213"/>
    <col min="12" max="12" width="7" style="213" customWidth="1"/>
    <col min="13" max="13" width="8.140625" style="213" customWidth="1"/>
    <col min="14" max="14" width="6.85546875" style="213" customWidth="1"/>
    <col min="15" max="15" width="9" style="213" customWidth="1"/>
    <col min="16" max="16" width="7.28515625" style="213" customWidth="1"/>
    <col min="17" max="17" width="7.85546875" style="213" customWidth="1"/>
    <col min="18" max="18" width="8.140625" style="213" customWidth="1"/>
    <col min="19" max="19" width="15.85546875" style="220" customWidth="1"/>
    <col min="20" max="16384" width="9.140625" style="220"/>
  </cols>
  <sheetData>
    <row r="1" spans="1:28" ht="34.5" customHeight="1">
      <c r="A1" s="1510" t="s">
        <v>537</v>
      </c>
      <c r="B1" s="1510"/>
      <c r="C1" s="1510"/>
      <c r="D1" s="1510"/>
      <c r="E1" s="1510"/>
      <c r="F1" s="1510"/>
      <c r="G1" s="1510"/>
      <c r="H1" s="1510"/>
      <c r="I1" s="1510"/>
      <c r="J1" s="1510"/>
      <c r="K1" s="1510"/>
      <c r="L1" s="1510"/>
      <c r="M1" s="1510"/>
      <c r="N1" s="1510"/>
      <c r="O1" s="1510"/>
      <c r="P1" s="1510"/>
      <c r="Q1" s="1510"/>
      <c r="R1" s="1510"/>
      <c r="S1" s="1510"/>
    </row>
    <row r="2" spans="1:28" ht="34.5" customHeight="1">
      <c r="A2" s="1409" t="s">
        <v>538</v>
      </c>
      <c r="B2" s="1409"/>
      <c r="C2" s="1409"/>
      <c r="D2" s="1409"/>
      <c r="E2" s="1409"/>
      <c r="F2" s="1409"/>
      <c r="G2" s="1409"/>
      <c r="H2" s="1409"/>
      <c r="I2" s="1409"/>
      <c r="J2" s="1409"/>
      <c r="K2" s="1409"/>
      <c r="L2" s="1409"/>
      <c r="M2" s="1409"/>
      <c r="N2" s="1409"/>
      <c r="O2" s="1409"/>
      <c r="P2" s="1409"/>
      <c r="Q2" s="1409"/>
      <c r="R2" s="1409"/>
      <c r="S2" s="1409"/>
      <c r="T2" s="263"/>
      <c r="U2" s="263"/>
    </row>
    <row r="3" spans="1:28" ht="27" customHeight="1" thickBot="1">
      <c r="A3" s="1511" t="s">
        <v>787</v>
      </c>
      <c r="B3" s="1511"/>
      <c r="C3" s="1511"/>
      <c r="D3" s="1511"/>
      <c r="E3" s="264"/>
      <c r="F3" s="264"/>
      <c r="G3" s="264"/>
      <c r="H3" s="264"/>
      <c r="I3" s="264"/>
      <c r="J3" s="264"/>
      <c r="K3" s="264"/>
      <c r="L3" s="264"/>
      <c r="M3" s="264"/>
      <c r="N3" s="264"/>
      <c r="O3" s="264"/>
      <c r="P3" s="264"/>
      <c r="Q3" s="264"/>
      <c r="R3" s="1512" t="s">
        <v>591</v>
      </c>
      <c r="S3" s="1512"/>
    </row>
    <row r="4" spans="1:28" ht="27.75" customHeight="1" thickTop="1">
      <c r="A4" s="1513" t="s">
        <v>3</v>
      </c>
      <c r="B4" s="1345" t="s">
        <v>624</v>
      </c>
      <c r="C4" s="1345"/>
      <c r="D4" s="1386" t="s">
        <v>185</v>
      </c>
      <c r="E4" s="1386"/>
      <c r="F4" s="1386" t="s">
        <v>186</v>
      </c>
      <c r="G4" s="1386"/>
      <c r="H4" s="1386" t="s">
        <v>187</v>
      </c>
      <c r="I4" s="1386"/>
      <c r="J4" s="1386" t="s">
        <v>188</v>
      </c>
      <c r="K4" s="1386"/>
      <c r="L4" s="1386" t="s">
        <v>274</v>
      </c>
      <c r="M4" s="1386"/>
      <c r="N4" s="1440" t="s">
        <v>299</v>
      </c>
      <c r="O4" s="1440"/>
      <c r="P4" s="1386" t="s">
        <v>345</v>
      </c>
      <c r="Q4" s="1386"/>
      <c r="R4" s="1386"/>
      <c r="S4" s="1371" t="s">
        <v>5</v>
      </c>
    </row>
    <row r="5" spans="1:28" ht="24" customHeight="1">
      <c r="A5" s="1514"/>
      <c r="B5" s="1516" t="s">
        <v>718</v>
      </c>
      <c r="C5" s="1516"/>
      <c r="D5" s="1516" t="s">
        <v>276</v>
      </c>
      <c r="E5" s="1516"/>
      <c r="F5" s="1516" t="s">
        <v>277</v>
      </c>
      <c r="G5" s="1516"/>
      <c r="H5" s="1516" t="s">
        <v>278</v>
      </c>
      <c r="I5" s="1516"/>
      <c r="J5" s="1516" t="s">
        <v>279</v>
      </c>
      <c r="K5" s="1516"/>
      <c r="L5" s="1516" t="s">
        <v>280</v>
      </c>
      <c r="M5" s="1516"/>
      <c r="N5" s="1516" t="s">
        <v>281</v>
      </c>
      <c r="O5" s="1516"/>
      <c r="P5" s="1270" t="s">
        <v>8</v>
      </c>
      <c r="Q5" s="1270"/>
      <c r="R5" s="1270"/>
      <c r="S5" s="1372"/>
    </row>
    <row r="6" spans="1:28" ht="25.5" customHeight="1">
      <c r="A6" s="1514"/>
      <c r="B6" s="527" t="s">
        <v>181</v>
      </c>
      <c r="C6" s="527" t="s">
        <v>182</v>
      </c>
      <c r="D6" s="527" t="s">
        <v>181</v>
      </c>
      <c r="E6" s="527" t="s">
        <v>182</v>
      </c>
      <c r="F6" s="527" t="s">
        <v>181</v>
      </c>
      <c r="G6" s="527" t="s">
        <v>182</v>
      </c>
      <c r="H6" s="527" t="s">
        <v>181</v>
      </c>
      <c r="I6" s="527" t="s">
        <v>182</v>
      </c>
      <c r="J6" s="527" t="s">
        <v>181</v>
      </c>
      <c r="K6" s="527" t="s">
        <v>182</v>
      </c>
      <c r="L6" s="527" t="s">
        <v>181</v>
      </c>
      <c r="M6" s="527" t="s">
        <v>182</v>
      </c>
      <c r="N6" s="527" t="s">
        <v>181</v>
      </c>
      <c r="O6" s="527" t="s">
        <v>182</v>
      </c>
      <c r="P6" s="527" t="s">
        <v>181</v>
      </c>
      <c r="Q6" s="527" t="s">
        <v>182</v>
      </c>
      <c r="R6" s="527" t="s">
        <v>651</v>
      </c>
      <c r="S6" s="1372"/>
    </row>
    <row r="7" spans="1:28" ht="25.5" customHeight="1" thickBot="1">
      <c r="A7" s="1515"/>
      <c r="B7" s="649" t="s">
        <v>666</v>
      </c>
      <c r="C7" s="649" t="s">
        <v>667</v>
      </c>
      <c r="D7" s="649" t="s">
        <v>666</v>
      </c>
      <c r="E7" s="649" t="s">
        <v>667</v>
      </c>
      <c r="F7" s="649" t="s">
        <v>666</v>
      </c>
      <c r="G7" s="649" t="s">
        <v>667</v>
      </c>
      <c r="H7" s="649" t="s">
        <v>666</v>
      </c>
      <c r="I7" s="649" t="s">
        <v>667</v>
      </c>
      <c r="J7" s="649" t="s">
        <v>666</v>
      </c>
      <c r="K7" s="649" t="s">
        <v>667</v>
      </c>
      <c r="L7" s="649" t="s">
        <v>666</v>
      </c>
      <c r="M7" s="649" t="s">
        <v>667</v>
      </c>
      <c r="N7" s="649" t="s">
        <v>666</v>
      </c>
      <c r="O7" s="649" t="s">
        <v>667</v>
      </c>
      <c r="P7" s="649" t="s">
        <v>666</v>
      </c>
      <c r="Q7" s="649" t="s">
        <v>667</v>
      </c>
      <c r="R7" s="443" t="s">
        <v>8</v>
      </c>
      <c r="S7" s="1505"/>
    </row>
    <row r="8" spans="1:28" ht="36" customHeight="1" thickTop="1">
      <c r="A8" s="258" t="s">
        <v>20</v>
      </c>
      <c r="B8" s="650">
        <v>3</v>
      </c>
      <c r="C8" s="650">
        <v>15</v>
      </c>
      <c r="D8" s="583">
        <v>1</v>
      </c>
      <c r="E8" s="583">
        <v>13</v>
      </c>
      <c r="F8" s="583">
        <v>0</v>
      </c>
      <c r="G8" s="583">
        <v>6</v>
      </c>
      <c r="H8" s="583">
        <v>0</v>
      </c>
      <c r="I8" s="583">
        <v>1</v>
      </c>
      <c r="J8" s="583">
        <v>2</v>
      </c>
      <c r="K8" s="583">
        <v>1</v>
      </c>
      <c r="L8" s="583">
        <v>4</v>
      </c>
      <c r="M8" s="583">
        <v>5</v>
      </c>
      <c r="N8" s="583">
        <v>0</v>
      </c>
      <c r="O8" s="583">
        <v>0</v>
      </c>
      <c r="P8" s="583">
        <f>N8+L8+J8+H8+F8+D8+B8</f>
        <v>10</v>
      </c>
      <c r="Q8" s="583">
        <f>O8+M8+K8+I8+G8+E8+C8</f>
        <v>41</v>
      </c>
      <c r="R8" s="583">
        <f>SUM(P8:Q8)</f>
        <v>51</v>
      </c>
      <c r="S8" s="259" t="s">
        <v>21</v>
      </c>
    </row>
    <row r="9" spans="1:28" ht="36" customHeight="1" thickBot="1">
      <c r="A9" s="260" t="s">
        <v>24</v>
      </c>
      <c r="B9" s="651">
        <v>10</v>
      </c>
      <c r="C9" s="651">
        <v>0</v>
      </c>
      <c r="D9" s="578">
        <v>25</v>
      </c>
      <c r="E9" s="578">
        <v>4</v>
      </c>
      <c r="F9" s="578">
        <v>3</v>
      </c>
      <c r="G9" s="578">
        <v>0</v>
      </c>
      <c r="H9" s="578">
        <v>2</v>
      </c>
      <c r="I9" s="578">
        <v>1</v>
      </c>
      <c r="J9" s="578">
        <v>0</v>
      </c>
      <c r="K9" s="578">
        <v>0</v>
      </c>
      <c r="L9" s="578">
        <v>5</v>
      </c>
      <c r="M9" s="578">
        <v>1</v>
      </c>
      <c r="N9" s="578">
        <v>0</v>
      </c>
      <c r="O9" s="578">
        <v>0</v>
      </c>
      <c r="P9" s="578">
        <f t="shared" ref="P9" si="0">N9+L9+J9+H9+F9+D9+B9</f>
        <v>45</v>
      </c>
      <c r="Q9" s="578">
        <f t="shared" ref="Q9" si="1">O9+M9+K9+I9+G9+E9+C9</f>
        <v>6</v>
      </c>
      <c r="R9" s="578">
        <f t="shared" ref="R9" si="2">SUM(P9:Q9)</f>
        <v>51</v>
      </c>
      <c r="S9" s="261" t="s">
        <v>300</v>
      </c>
    </row>
    <row r="10" spans="1:28" ht="33.75" customHeight="1" thickTop="1" thickBot="1">
      <c r="A10" s="252" t="s">
        <v>4</v>
      </c>
      <c r="B10" s="232">
        <f>SUM(B8:B9)</f>
        <v>13</v>
      </c>
      <c r="C10" s="232">
        <f t="shared" ref="C10:R10" si="3">SUM(C8:C9)</f>
        <v>15</v>
      </c>
      <c r="D10" s="232">
        <f t="shared" si="3"/>
        <v>26</v>
      </c>
      <c r="E10" s="232">
        <f t="shared" si="3"/>
        <v>17</v>
      </c>
      <c r="F10" s="232">
        <f t="shared" si="3"/>
        <v>3</v>
      </c>
      <c r="G10" s="232">
        <f t="shared" si="3"/>
        <v>6</v>
      </c>
      <c r="H10" s="232">
        <f t="shared" si="3"/>
        <v>2</v>
      </c>
      <c r="I10" s="232">
        <f t="shared" si="3"/>
        <v>2</v>
      </c>
      <c r="J10" s="232">
        <f t="shared" si="3"/>
        <v>2</v>
      </c>
      <c r="K10" s="232">
        <f t="shared" si="3"/>
        <v>1</v>
      </c>
      <c r="L10" s="232">
        <f t="shared" si="3"/>
        <v>9</v>
      </c>
      <c r="M10" s="232">
        <f t="shared" si="3"/>
        <v>6</v>
      </c>
      <c r="N10" s="232">
        <f t="shared" si="3"/>
        <v>0</v>
      </c>
      <c r="O10" s="232">
        <f t="shared" si="3"/>
        <v>0</v>
      </c>
      <c r="P10" s="232">
        <f t="shared" si="3"/>
        <v>55</v>
      </c>
      <c r="Q10" s="232">
        <f t="shared" si="3"/>
        <v>47</v>
      </c>
      <c r="R10" s="232">
        <f t="shared" si="3"/>
        <v>102</v>
      </c>
      <c r="S10" s="262" t="s">
        <v>8</v>
      </c>
    </row>
    <row r="11" spans="1:28" ht="15.75" thickTop="1">
      <c r="P11" s="265"/>
      <c r="Q11" s="266"/>
    </row>
    <row r="14" spans="1:28" ht="18">
      <c r="S14" s="1409"/>
      <c r="T14" s="1409"/>
      <c r="U14" s="1409"/>
      <c r="V14" s="1409"/>
      <c r="W14" s="1409"/>
      <c r="X14" s="1409"/>
      <c r="Y14" s="1409"/>
      <c r="Z14" s="1409"/>
      <c r="AA14" s="1409"/>
      <c r="AB14" s="1409"/>
    </row>
    <row r="17" spans="9:9" ht="18">
      <c r="I17" s="267"/>
    </row>
  </sheetData>
  <mergeCells count="23">
    <mergeCell ref="S14:AB14"/>
    <mergeCell ref="N4:O4"/>
    <mergeCell ref="P4:R4"/>
    <mergeCell ref="S4:S7"/>
    <mergeCell ref="D5:E5"/>
    <mergeCell ref="F5:G5"/>
    <mergeCell ref="H5:I5"/>
    <mergeCell ref="J5:K5"/>
    <mergeCell ref="L5:M5"/>
    <mergeCell ref="N5:O5"/>
    <mergeCell ref="P5:R5"/>
    <mergeCell ref="A1:S1"/>
    <mergeCell ref="A2:S2"/>
    <mergeCell ref="A3:D3"/>
    <mergeCell ref="R3:S3"/>
    <mergeCell ref="A4:A7"/>
    <mergeCell ref="D4:E4"/>
    <mergeCell ref="F4:G4"/>
    <mergeCell ref="H4:I4"/>
    <mergeCell ref="J4:K4"/>
    <mergeCell ref="L4:M4"/>
    <mergeCell ref="B4:C4"/>
    <mergeCell ref="B5:C5"/>
  </mergeCells>
  <printOptions horizontalCentered="1"/>
  <pageMargins left="1" right="1" top="1.5" bottom="1" header="1.5" footer="1"/>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24"/>
  <sheetViews>
    <sheetView rightToLeft="1" view="pageBreakPreview" zoomScale="80" zoomScaleNormal="100" zoomScaleSheetLayoutView="80" workbookViewId="0">
      <selection activeCell="F18" sqref="F18"/>
    </sheetView>
  </sheetViews>
  <sheetFormatPr defaultRowHeight="12.75"/>
  <cols>
    <col min="1" max="1" width="10.140625" style="1" customWidth="1"/>
    <col min="2" max="2" width="6.42578125" style="1" customWidth="1"/>
    <col min="3" max="3" width="9.5703125" style="1" customWidth="1"/>
    <col min="4" max="4" width="10" style="1" customWidth="1"/>
    <col min="5" max="5" width="8.7109375" style="1" customWidth="1"/>
    <col min="6" max="6" width="8.85546875" style="1" customWidth="1"/>
    <col min="7" max="7" width="8.7109375" style="1" customWidth="1"/>
    <col min="8" max="10" width="8.28515625" style="1" customWidth="1"/>
    <col min="11" max="11" width="8.140625" style="1" customWidth="1"/>
    <col min="12" max="12" width="8.7109375" style="1" customWidth="1"/>
    <col min="13" max="13" width="8.42578125" style="1" customWidth="1"/>
    <col min="14" max="14" width="9" style="1" customWidth="1"/>
    <col min="15" max="15" width="9.5703125" style="1" customWidth="1"/>
    <col min="16" max="16" width="8" style="1" customWidth="1"/>
    <col min="17" max="17" width="16.28515625" style="1" customWidth="1"/>
    <col min="18" max="16384" width="9.140625" style="1"/>
  </cols>
  <sheetData>
    <row r="1" spans="1:17" s="86" customFormat="1" ht="18.75">
      <c r="A1" s="1146" t="s">
        <v>963</v>
      </c>
      <c r="B1" s="1146"/>
      <c r="C1" s="1146"/>
      <c r="D1" s="1146"/>
      <c r="E1" s="1146"/>
      <c r="F1" s="1146"/>
      <c r="G1" s="1146"/>
      <c r="H1" s="1146"/>
      <c r="I1" s="1146"/>
      <c r="J1" s="1146"/>
      <c r="K1" s="1146"/>
      <c r="L1" s="1146"/>
      <c r="M1" s="1146"/>
      <c r="N1" s="1146"/>
      <c r="O1" s="1146"/>
      <c r="P1" s="1146"/>
      <c r="Q1" s="1146"/>
    </row>
    <row r="2" spans="1:17" s="86" customFormat="1" ht="24" customHeight="1">
      <c r="A2" s="1147" t="s">
        <v>231</v>
      </c>
      <c r="B2" s="1147"/>
      <c r="C2" s="1147"/>
      <c r="D2" s="1147"/>
      <c r="E2" s="1147"/>
      <c r="F2" s="1147"/>
      <c r="G2" s="1147"/>
      <c r="H2" s="1147"/>
      <c r="I2" s="1147"/>
      <c r="J2" s="1147"/>
      <c r="K2" s="1147"/>
      <c r="L2" s="1147"/>
      <c r="M2" s="1147"/>
      <c r="N2" s="1147"/>
      <c r="O2" s="1147"/>
      <c r="P2" s="1147"/>
      <c r="Q2" s="1147"/>
    </row>
    <row r="3" spans="1:17" s="86" customFormat="1" ht="24.75" customHeight="1" thickBot="1">
      <c r="A3" s="1148" t="s">
        <v>232</v>
      </c>
      <c r="B3" s="1148"/>
      <c r="C3" s="1148"/>
      <c r="D3" s="1148"/>
      <c r="E3" s="1148"/>
      <c r="F3" s="1148"/>
      <c r="G3" s="1148"/>
      <c r="H3" s="1148"/>
      <c r="I3" s="1148"/>
      <c r="J3" s="1148"/>
      <c r="K3" s="1148"/>
      <c r="L3" s="1148"/>
      <c r="M3" s="1148"/>
      <c r="N3" s="1148"/>
      <c r="O3" s="1148"/>
      <c r="P3" s="1148"/>
      <c r="Q3" s="87" t="s">
        <v>233</v>
      </c>
    </row>
    <row r="4" spans="1:17" ht="33.75" customHeight="1" thickTop="1">
      <c r="A4" s="1149" t="s">
        <v>234</v>
      </c>
      <c r="B4" s="1152" t="s">
        <v>604</v>
      </c>
      <c r="C4" s="1152"/>
      <c r="D4" s="1152"/>
      <c r="E4" s="1152" t="s">
        <v>640</v>
      </c>
      <c r="F4" s="1152"/>
      <c r="G4" s="1152"/>
      <c r="H4" s="1152" t="s">
        <v>235</v>
      </c>
      <c r="I4" s="1152"/>
      <c r="J4" s="1152"/>
      <c r="K4" s="1152" t="s">
        <v>920</v>
      </c>
      <c r="L4" s="1152"/>
      <c r="M4" s="1152"/>
      <c r="N4" s="1153" t="s">
        <v>345</v>
      </c>
      <c r="O4" s="1153"/>
      <c r="P4" s="1153"/>
      <c r="Q4" s="1154" t="s">
        <v>57</v>
      </c>
    </row>
    <row r="5" spans="1:17" ht="66.75" customHeight="1">
      <c r="A5" s="1150"/>
      <c r="B5" s="1157" t="s">
        <v>236</v>
      </c>
      <c r="C5" s="1157"/>
      <c r="D5" s="1157"/>
      <c r="E5" s="1157" t="s">
        <v>208</v>
      </c>
      <c r="F5" s="1157"/>
      <c r="G5" s="1157"/>
      <c r="H5" s="1157" t="s">
        <v>237</v>
      </c>
      <c r="I5" s="1157"/>
      <c r="J5" s="1157"/>
      <c r="K5" s="1157" t="s">
        <v>238</v>
      </c>
      <c r="L5" s="1157"/>
      <c r="M5" s="1157"/>
      <c r="N5" s="1157" t="s">
        <v>8</v>
      </c>
      <c r="O5" s="1157"/>
      <c r="P5" s="1157"/>
      <c r="Q5" s="1155"/>
    </row>
    <row r="6" spans="1:17" s="88" customFormat="1" ht="20.100000000000001" customHeight="1">
      <c r="A6" s="1150"/>
      <c r="B6" s="518" t="s">
        <v>181</v>
      </c>
      <c r="C6" s="518" t="s">
        <v>182</v>
      </c>
      <c r="D6" s="518" t="s">
        <v>651</v>
      </c>
      <c r="E6" s="518" t="s">
        <v>181</v>
      </c>
      <c r="F6" s="518" t="s">
        <v>182</v>
      </c>
      <c r="G6" s="518" t="s">
        <v>651</v>
      </c>
      <c r="H6" s="518" t="s">
        <v>181</v>
      </c>
      <c r="I6" s="518" t="s">
        <v>182</v>
      </c>
      <c r="J6" s="518" t="s">
        <v>651</v>
      </c>
      <c r="K6" s="518" t="s">
        <v>181</v>
      </c>
      <c r="L6" s="518" t="s">
        <v>182</v>
      </c>
      <c r="M6" s="518" t="s">
        <v>651</v>
      </c>
      <c r="N6" s="518" t="s">
        <v>181</v>
      </c>
      <c r="O6" s="518" t="s">
        <v>182</v>
      </c>
      <c r="P6" s="518" t="s">
        <v>651</v>
      </c>
      <c r="Q6" s="1155"/>
    </row>
    <row r="7" spans="1:17" s="88" customFormat="1" ht="20.100000000000001" customHeight="1" thickBot="1">
      <c r="A7" s="1151"/>
      <c r="B7" s="519" t="s">
        <v>666</v>
      </c>
      <c r="C7" s="519" t="s">
        <v>667</v>
      </c>
      <c r="D7" s="519" t="s">
        <v>8</v>
      </c>
      <c r="E7" s="519" t="s">
        <v>666</v>
      </c>
      <c r="F7" s="519" t="s">
        <v>667</v>
      </c>
      <c r="G7" s="519" t="s">
        <v>8</v>
      </c>
      <c r="H7" s="519" t="s">
        <v>666</v>
      </c>
      <c r="I7" s="519" t="s">
        <v>667</v>
      </c>
      <c r="J7" s="519" t="s">
        <v>8</v>
      </c>
      <c r="K7" s="519" t="s">
        <v>666</v>
      </c>
      <c r="L7" s="519" t="s">
        <v>667</v>
      </c>
      <c r="M7" s="519" t="s">
        <v>8</v>
      </c>
      <c r="N7" s="519" t="s">
        <v>666</v>
      </c>
      <c r="O7" s="519" t="s">
        <v>667</v>
      </c>
      <c r="P7" s="519" t="s">
        <v>8</v>
      </c>
      <c r="Q7" s="1156"/>
    </row>
    <row r="8" spans="1:17" ht="20.100000000000001" customHeight="1" thickTop="1">
      <c r="A8" s="520" t="s">
        <v>239</v>
      </c>
      <c r="B8" s="108">
        <v>21</v>
      </c>
      <c r="C8" s="108">
        <v>39</v>
      </c>
      <c r="D8" s="108">
        <f t="shared" ref="D8:D18" si="0">SUM(B8:C8)</f>
        <v>60</v>
      </c>
      <c r="E8" s="108">
        <v>0</v>
      </c>
      <c r="F8" s="108">
        <v>0</v>
      </c>
      <c r="G8" s="108">
        <f t="shared" ref="G8:G22" si="1">SUM(E8:F8)</f>
        <v>0</v>
      </c>
      <c r="H8" s="108">
        <v>0</v>
      </c>
      <c r="I8" s="108">
        <v>0</v>
      </c>
      <c r="J8" s="108">
        <f t="shared" ref="J8:J22" si="2">SUM(H8:I8)</f>
        <v>0</v>
      </c>
      <c r="K8" s="108">
        <v>0</v>
      </c>
      <c r="L8" s="108">
        <v>0</v>
      </c>
      <c r="M8" s="108">
        <f>SUM(K8:L8)</f>
        <v>0</v>
      </c>
      <c r="N8" s="108">
        <f>K8+H8+E8+B8</f>
        <v>21</v>
      </c>
      <c r="O8" s="108">
        <f>L8+I8+F8+C8</f>
        <v>39</v>
      </c>
      <c r="P8" s="108">
        <f>SUM(N8:O8)</f>
        <v>60</v>
      </c>
      <c r="Q8" s="834" t="s">
        <v>240</v>
      </c>
    </row>
    <row r="9" spans="1:17" ht="20.100000000000001" customHeight="1">
      <c r="A9" s="521" t="s">
        <v>241</v>
      </c>
      <c r="B9" s="110">
        <v>25</v>
      </c>
      <c r="C9" s="110">
        <v>24</v>
      </c>
      <c r="D9" s="110">
        <f t="shared" si="0"/>
        <v>49</v>
      </c>
      <c r="E9" s="110">
        <v>0</v>
      </c>
      <c r="F9" s="110">
        <v>0</v>
      </c>
      <c r="G9" s="110">
        <f t="shared" si="1"/>
        <v>0</v>
      </c>
      <c r="H9" s="110">
        <v>0</v>
      </c>
      <c r="I9" s="110">
        <v>0</v>
      </c>
      <c r="J9" s="110">
        <f t="shared" si="2"/>
        <v>0</v>
      </c>
      <c r="K9" s="110">
        <v>320</v>
      </c>
      <c r="L9" s="110">
        <v>144</v>
      </c>
      <c r="M9" s="110">
        <f t="shared" ref="M9:M23" si="3">SUM(K9:L9)</f>
        <v>464</v>
      </c>
      <c r="N9" s="110">
        <f t="shared" ref="N9:N23" si="4">K9+H9+E9+B9</f>
        <v>345</v>
      </c>
      <c r="O9" s="110">
        <f t="shared" ref="O9:O23" si="5">L9+I9+F9+C9</f>
        <v>168</v>
      </c>
      <c r="P9" s="110">
        <f t="shared" ref="P9:P23" si="6">SUM(N9:O9)</f>
        <v>513</v>
      </c>
      <c r="Q9" s="835" t="s">
        <v>241</v>
      </c>
    </row>
    <row r="10" spans="1:17" ht="20.100000000000001" customHeight="1">
      <c r="A10" s="521" t="s">
        <v>242</v>
      </c>
      <c r="B10" s="110">
        <v>50</v>
      </c>
      <c r="C10" s="110">
        <v>40</v>
      </c>
      <c r="D10" s="110">
        <f t="shared" si="0"/>
        <v>90</v>
      </c>
      <c r="E10" s="110">
        <v>0</v>
      </c>
      <c r="F10" s="110">
        <v>0</v>
      </c>
      <c r="G10" s="110">
        <f t="shared" si="1"/>
        <v>0</v>
      </c>
      <c r="H10" s="110">
        <v>0</v>
      </c>
      <c r="I10" s="110">
        <v>0</v>
      </c>
      <c r="J10" s="110">
        <f t="shared" si="2"/>
        <v>0</v>
      </c>
      <c r="K10" s="110">
        <v>0</v>
      </c>
      <c r="L10" s="110">
        <v>0</v>
      </c>
      <c r="M10" s="110">
        <f t="shared" si="3"/>
        <v>0</v>
      </c>
      <c r="N10" s="110">
        <f t="shared" si="4"/>
        <v>50</v>
      </c>
      <c r="O10" s="110">
        <f t="shared" si="5"/>
        <v>40</v>
      </c>
      <c r="P10" s="110">
        <f t="shared" si="6"/>
        <v>90</v>
      </c>
      <c r="Q10" s="835" t="s">
        <v>242</v>
      </c>
    </row>
    <row r="11" spans="1:17" ht="20.100000000000001" customHeight="1">
      <c r="A11" s="521" t="s">
        <v>243</v>
      </c>
      <c r="B11" s="110">
        <v>81</v>
      </c>
      <c r="C11" s="110">
        <v>61</v>
      </c>
      <c r="D11" s="110">
        <f t="shared" si="0"/>
        <v>142</v>
      </c>
      <c r="E11" s="110">
        <v>0</v>
      </c>
      <c r="F11" s="110">
        <v>0</v>
      </c>
      <c r="G11" s="110">
        <f t="shared" si="1"/>
        <v>0</v>
      </c>
      <c r="H11" s="110">
        <v>9</v>
      </c>
      <c r="I11" s="110">
        <v>12</v>
      </c>
      <c r="J11" s="110">
        <f t="shared" si="2"/>
        <v>21</v>
      </c>
      <c r="K11" s="110">
        <v>957</v>
      </c>
      <c r="L11" s="110">
        <v>364</v>
      </c>
      <c r="M11" s="110">
        <f t="shared" si="3"/>
        <v>1321</v>
      </c>
      <c r="N11" s="110">
        <f t="shared" si="4"/>
        <v>1047</v>
      </c>
      <c r="O11" s="110">
        <f t="shared" si="5"/>
        <v>437</v>
      </c>
      <c r="P11" s="110">
        <f t="shared" si="6"/>
        <v>1484</v>
      </c>
      <c r="Q11" s="835" t="s">
        <v>243</v>
      </c>
    </row>
    <row r="12" spans="1:17" ht="20.100000000000001" customHeight="1">
      <c r="A12" s="281" t="s">
        <v>244</v>
      </c>
      <c r="B12" s="110">
        <v>77</v>
      </c>
      <c r="C12" s="110">
        <v>55</v>
      </c>
      <c r="D12" s="110">
        <f t="shared" si="0"/>
        <v>132</v>
      </c>
      <c r="E12" s="110">
        <v>0</v>
      </c>
      <c r="F12" s="110">
        <v>0</v>
      </c>
      <c r="G12" s="110">
        <f t="shared" si="1"/>
        <v>0</v>
      </c>
      <c r="H12" s="110">
        <v>0</v>
      </c>
      <c r="I12" s="110">
        <v>0</v>
      </c>
      <c r="J12" s="110">
        <f t="shared" si="2"/>
        <v>0</v>
      </c>
      <c r="K12" s="110">
        <v>0</v>
      </c>
      <c r="L12" s="110">
        <v>0</v>
      </c>
      <c r="M12" s="110">
        <f t="shared" si="3"/>
        <v>0</v>
      </c>
      <c r="N12" s="110">
        <f t="shared" si="4"/>
        <v>77</v>
      </c>
      <c r="O12" s="110">
        <f t="shared" si="5"/>
        <v>55</v>
      </c>
      <c r="P12" s="110">
        <f t="shared" si="6"/>
        <v>132</v>
      </c>
      <c r="Q12" s="835" t="s">
        <v>244</v>
      </c>
    </row>
    <row r="13" spans="1:17" ht="20.100000000000001" customHeight="1">
      <c r="A13" s="281" t="s">
        <v>245</v>
      </c>
      <c r="B13" s="110">
        <v>85</v>
      </c>
      <c r="C13" s="110">
        <v>124</v>
      </c>
      <c r="D13" s="110">
        <f t="shared" si="0"/>
        <v>209</v>
      </c>
      <c r="E13" s="110">
        <v>0</v>
      </c>
      <c r="F13" s="110">
        <v>0</v>
      </c>
      <c r="G13" s="110">
        <f t="shared" si="1"/>
        <v>0</v>
      </c>
      <c r="H13" s="110">
        <v>62</v>
      </c>
      <c r="I13" s="110">
        <v>41</v>
      </c>
      <c r="J13" s="110">
        <f t="shared" si="2"/>
        <v>103</v>
      </c>
      <c r="K13" s="110">
        <v>0</v>
      </c>
      <c r="L13" s="110">
        <v>0</v>
      </c>
      <c r="M13" s="110">
        <f t="shared" si="3"/>
        <v>0</v>
      </c>
      <c r="N13" s="110">
        <f t="shared" si="4"/>
        <v>147</v>
      </c>
      <c r="O13" s="110">
        <f t="shared" si="5"/>
        <v>165</v>
      </c>
      <c r="P13" s="110">
        <f t="shared" si="6"/>
        <v>312</v>
      </c>
      <c r="Q13" s="835" t="s">
        <v>245</v>
      </c>
    </row>
    <row r="14" spans="1:17" ht="20.100000000000001" customHeight="1">
      <c r="A14" s="281" t="s">
        <v>246</v>
      </c>
      <c r="B14" s="110">
        <v>0</v>
      </c>
      <c r="C14" s="110">
        <v>0</v>
      </c>
      <c r="D14" s="110">
        <f t="shared" si="0"/>
        <v>0</v>
      </c>
      <c r="E14" s="110">
        <v>0</v>
      </c>
      <c r="F14" s="110">
        <v>0</v>
      </c>
      <c r="G14" s="110">
        <f t="shared" si="1"/>
        <v>0</v>
      </c>
      <c r="H14" s="110">
        <v>0</v>
      </c>
      <c r="I14" s="110">
        <v>0</v>
      </c>
      <c r="J14" s="110">
        <f t="shared" si="2"/>
        <v>0</v>
      </c>
      <c r="K14" s="110">
        <v>555</v>
      </c>
      <c r="L14" s="110">
        <v>303</v>
      </c>
      <c r="M14" s="110">
        <f t="shared" si="3"/>
        <v>858</v>
      </c>
      <c r="N14" s="110">
        <f t="shared" si="4"/>
        <v>555</v>
      </c>
      <c r="O14" s="110">
        <f t="shared" si="5"/>
        <v>303</v>
      </c>
      <c r="P14" s="110">
        <f t="shared" si="6"/>
        <v>858</v>
      </c>
      <c r="Q14" s="835" t="s">
        <v>246</v>
      </c>
    </row>
    <row r="15" spans="1:17" ht="20.100000000000001" customHeight="1">
      <c r="A15" s="281" t="s">
        <v>247</v>
      </c>
      <c r="B15" s="110">
        <v>0</v>
      </c>
      <c r="C15" s="110">
        <v>0</v>
      </c>
      <c r="D15" s="110">
        <f t="shared" si="0"/>
        <v>0</v>
      </c>
      <c r="E15" s="110">
        <v>0</v>
      </c>
      <c r="F15" s="110">
        <v>0</v>
      </c>
      <c r="G15" s="110">
        <f t="shared" si="1"/>
        <v>0</v>
      </c>
      <c r="H15" s="110">
        <v>45</v>
      </c>
      <c r="I15" s="110">
        <v>58</v>
      </c>
      <c r="J15" s="110">
        <f t="shared" si="2"/>
        <v>103</v>
      </c>
      <c r="K15" s="110">
        <v>66</v>
      </c>
      <c r="L15" s="110">
        <v>45</v>
      </c>
      <c r="M15" s="110">
        <f t="shared" si="3"/>
        <v>111</v>
      </c>
      <c r="N15" s="110">
        <f t="shared" si="4"/>
        <v>111</v>
      </c>
      <c r="O15" s="110">
        <f t="shared" si="5"/>
        <v>103</v>
      </c>
      <c r="P15" s="110">
        <f t="shared" si="6"/>
        <v>214</v>
      </c>
      <c r="Q15" s="835" t="s">
        <v>247</v>
      </c>
    </row>
    <row r="16" spans="1:17" ht="20.100000000000001" customHeight="1">
      <c r="A16" s="281" t="s">
        <v>248</v>
      </c>
      <c r="B16" s="110">
        <v>0</v>
      </c>
      <c r="C16" s="110">
        <v>0</v>
      </c>
      <c r="D16" s="110">
        <f t="shared" si="0"/>
        <v>0</v>
      </c>
      <c r="E16" s="110">
        <v>0</v>
      </c>
      <c r="F16" s="110">
        <v>0</v>
      </c>
      <c r="G16" s="110">
        <f t="shared" si="1"/>
        <v>0</v>
      </c>
      <c r="H16" s="110">
        <v>39</v>
      </c>
      <c r="I16" s="110">
        <v>28</v>
      </c>
      <c r="J16" s="110">
        <f t="shared" si="2"/>
        <v>67</v>
      </c>
      <c r="K16" s="110">
        <v>46</v>
      </c>
      <c r="L16" s="110">
        <v>37</v>
      </c>
      <c r="M16" s="110">
        <f t="shared" si="3"/>
        <v>83</v>
      </c>
      <c r="N16" s="110">
        <f t="shared" si="4"/>
        <v>85</v>
      </c>
      <c r="O16" s="110">
        <f t="shared" si="5"/>
        <v>65</v>
      </c>
      <c r="P16" s="110">
        <f t="shared" si="6"/>
        <v>150</v>
      </c>
      <c r="Q16" s="835" t="s">
        <v>248</v>
      </c>
    </row>
    <row r="17" spans="1:17" ht="20.100000000000001" customHeight="1">
      <c r="A17" s="281" t="s">
        <v>249</v>
      </c>
      <c r="B17" s="110">
        <v>0</v>
      </c>
      <c r="C17" s="110">
        <v>0</v>
      </c>
      <c r="D17" s="110">
        <f t="shared" si="0"/>
        <v>0</v>
      </c>
      <c r="E17" s="110">
        <v>0</v>
      </c>
      <c r="F17" s="110">
        <v>0</v>
      </c>
      <c r="G17" s="110">
        <f t="shared" si="1"/>
        <v>0</v>
      </c>
      <c r="H17" s="110">
        <v>22</v>
      </c>
      <c r="I17" s="110">
        <v>13</v>
      </c>
      <c r="J17" s="110">
        <f t="shared" si="2"/>
        <v>35</v>
      </c>
      <c r="K17" s="110">
        <v>30</v>
      </c>
      <c r="L17" s="110">
        <v>21</v>
      </c>
      <c r="M17" s="110">
        <f t="shared" si="3"/>
        <v>51</v>
      </c>
      <c r="N17" s="110">
        <f t="shared" si="4"/>
        <v>52</v>
      </c>
      <c r="O17" s="110">
        <f t="shared" si="5"/>
        <v>34</v>
      </c>
      <c r="P17" s="110">
        <f t="shared" si="6"/>
        <v>86</v>
      </c>
      <c r="Q17" s="835" t="s">
        <v>249</v>
      </c>
    </row>
    <row r="18" spans="1:17" ht="20.100000000000001" customHeight="1">
      <c r="A18" s="281" t="s">
        <v>751</v>
      </c>
      <c r="B18" s="110">
        <v>0</v>
      </c>
      <c r="C18" s="110">
        <v>0</v>
      </c>
      <c r="D18" s="110">
        <f t="shared" si="0"/>
        <v>0</v>
      </c>
      <c r="E18" s="110">
        <v>12</v>
      </c>
      <c r="F18" s="110">
        <v>36</v>
      </c>
      <c r="G18" s="110">
        <f t="shared" si="1"/>
        <v>48</v>
      </c>
      <c r="H18" s="110">
        <v>7</v>
      </c>
      <c r="I18" s="110">
        <v>7</v>
      </c>
      <c r="J18" s="110">
        <f t="shared" si="2"/>
        <v>14</v>
      </c>
      <c r="K18" s="110">
        <v>19</v>
      </c>
      <c r="L18" s="110">
        <v>6</v>
      </c>
      <c r="M18" s="110">
        <f t="shared" si="3"/>
        <v>25</v>
      </c>
      <c r="N18" s="110">
        <f t="shared" si="4"/>
        <v>38</v>
      </c>
      <c r="O18" s="110">
        <f t="shared" si="5"/>
        <v>49</v>
      </c>
      <c r="P18" s="110">
        <f t="shared" si="6"/>
        <v>87</v>
      </c>
      <c r="Q18" s="835" t="s">
        <v>751</v>
      </c>
    </row>
    <row r="19" spans="1:17" ht="20.100000000000001" customHeight="1">
      <c r="A19" s="281" t="s">
        <v>754</v>
      </c>
      <c r="B19" s="110">
        <v>0</v>
      </c>
      <c r="C19" s="110">
        <v>0</v>
      </c>
      <c r="D19" s="110">
        <v>0</v>
      </c>
      <c r="E19" s="110">
        <v>20</v>
      </c>
      <c r="F19" s="110">
        <v>29</v>
      </c>
      <c r="G19" s="110">
        <f t="shared" si="1"/>
        <v>49</v>
      </c>
      <c r="H19" s="110">
        <v>1</v>
      </c>
      <c r="I19" s="110">
        <v>0</v>
      </c>
      <c r="J19" s="110">
        <f t="shared" si="2"/>
        <v>1</v>
      </c>
      <c r="K19" s="110">
        <v>0</v>
      </c>
      <c r="L19" s="110">
        <v>0</v>
      </c>
      <c r="M19" s="110">
        <f t="shared" si="3"/>
        <v>0</v>
      </c>
      <c r="N19" s="110">
        <f t="shared" si="4"/>
        <v>21</v>
      </c>
      <c r="O19" s="110">
        <f t="shared" si="5"/>
        <v>29</v>
      </c>
      <c r="P19" s="110">
        <f t="shared" si="6"/>
        <v>50</v>
      </c>
      <c r="Q19" s="835" t="s">
        <v>754</v>
      </c>
    </row>
    <row r="20" spans="1:17" ht="20.100000000000001" customHeight="1">
      <c r="A20" s="281" t="s">
        <v>752</v>
      </c>
      <c r="B20" s="110">
        <v>0</v>
      </c>
      <c r="C20" s="110">
        <v>0</v>
      </c>
      <c r="D20" s="110">
        <f>SUM(B20:C20)</f>
        <v>0</v>
      </c>
      <c r="E20" s="110">
        <v>35</v>
      </c>
      <c r="F20" s="110">
        <v>24</v>
      </c>
      <c r="G20" s="110">
        <f t="shared" si="1"/>
        <v>59</v>
      </c>
      <c r="H20" s="110">
        <v>0</v>
      </c>
      <c r="I20" s="110">
        <v>0</v>
      </c>
      <c r="J20" s="110">
        <f t="shared" si="2"/>
        <v>0</v>
      </c>
      <c r="K20" s="110">
        <v>0</v>
      </c>
      <c r="L20" s="110">
        <v>0</v>
      </c>
      <c r="M20" s="110">
        <f t="shared" si="3"/>
        <v>0</v>
      </c>
      <c r="N20" s="110">
        <f t="shared" si="4"/>
        <v>35</v>
      </c>
      <c r="O20" s="110">
        <f t="shared" si="5"/>
        <v>24</v>
      </c>
      <c r="P20" s="110">
        <f t="shared" si="6"/>
        <v>59</v>
      </c>
      <c r="Q20" s="835" t="s">
        <v>752</v>
      </c>
    </row>
    <row r="21" spans="1:17" ht="20.100000000000001" customHeight="1">
      <c r="A21" s="283" t="s">
        <v>753</v>
      </c>
      <c r="B21" s="110">
        <v>0</v>
      </c>
      <c r="C21" s="110">
        <v>0</v>
      </c>
      <c r="D21" s="110">
        <v>0</v>
      </c>
      <c r="E21" s="110">
        <v>69</v>
      </c>
      <c r="F21" s="110">
        <v>24</v>
      </c>
      <c r="G21" s="110">
        <f t="shared" si="1"/>
        <v>93</v>
      </c>
      <c r="H21" s="110">
        <v>0</v>
      </c>
      <c r="I21" s="110">
        <v>0</v>
      </c>
      <c r="J21" s="110">
        <f t="shared" si="2"/>
        <v>0</v>
      </c>
      <c r="K21" s="110">
        <v>0</v>
      </c>
      <c r="L21" s="110">
        <v>0</v>
      </c>
      <c r="M21" s="110">
        <f t="shared" si="3"/>
        <v>0</v>
      </c>
      <c r="N21" s="110">
        <f t="shared" si="4"/>
        <v>69</v>
      </c>
      <c r="O21" s="110">
        <f t="shared" si="5"/>
        <v>24</v>
      </c>
      <c r="P21" s="110">
        <f t="shared" si="6"/>
        <v>93</v>
      </c>
      <c r="Q21" s="835" t="s">
        <v>753</v>
      </c>
    </row>
    <row r="22" spans="1:17" ht="20.100000000000001" customHeight="1" thickBot="1">
      <c r="A22" s="283" t="s">
        <v>251</v>
      </c>
      <c r="B22" s="110">
        <v>0</v>
      </c>
      <c r="C22" s="110">
        <v>0</v>
      </c>
      <c r="D22" s="110">
        <f>SUM(B22:C22)</f>
        <v>0</v>
      </c>
      <c r="E22" s="110">
        <v>71</v>
      </c>
      <c r="F22" s="110">
        <v>76</v>
      </c>
      <c r="G22" s="110">
        <f t="shared" si="1"/>
        <v>147</v>
      </c>
      <c r="H22" s="110">
        <v>0</v>
      </c>
      <c r="I22" s="110">
        <v>0</v>
      </c>
      <c r="J22" s="110">
        <f t="shared" si="2"/>
        <v>0</v>
      </c>
      <c r="K22" s="110">
        <v>0</v>
      </c>
      <c r="L22" s="110">
        <v>0</v>
      </c>
      <c r="M22" s="110">
        <f t="shared" si="3"/>
        <v>0</v>
      </c>
      <c r="N22" s="110">
        <f t="shared" si="4"/>
        <v>71</v>
      </c>
      <c r="O22" s="110">
        <f t="shared" si="5"/>
        <v>76</v>
      </c>
      <c r="P22" s="110">
        <f t="shared" si="6"/>
        <v>147</v>
      </c>
      <c r="Q22" s="835" t="s">
        <v>252</v>
      </c>
    </row>
    <row r="23" spans="1:17" ht="20.100000000000001" customHeight="1" thickTop="1" thickBot="1">
      <c r="A23" s="522" t="s">
        <v>200</v>
      </c>
      <c r="B23" s="198">
        <f>SUM(B8:B22)</f>
        <v>339</v>
      </c>
      <c r="C23" s="198">
        <f t="shared" ref="C23:L23" si="7">SUM(C8:C22)</f>
        <v>343</v>
      </c>
      <c r="D23" s="198">
        <f t="shared" si="7"/>
        <v>682</v>
      </c>
      <c r="E23" s="198">
        <f t="shared" si="7"/>
        <v>207</v>
      </c>
      <c r="F23" s="198">
        <f t="shared" si="7"/>
        <v>189</v>
      </c>
      <c r="G23" s="198">
        <f t="shared" si="7"/>
        <v>396</v>
      </c>
      <c r="H23" s="198">
        <f t="shared" si="7"/>
        <v>185</v>
      </c>
      <c r="I23" s="198">
        <f t="shared" si="7"/>
        <v>159</v>
      </c>
      <c r="J23" s="198">
        <f t="shared" si="7"/>
        <v>344</v>
      </c>
      <c r="K23" s="198">
        <f t="shared" si="7"/>
        <v>1993</v>
      </c>
      <c r="L23" s="198">
        <f t="shared" si="7"/>
        <v>920</v>
      </c>
      <c r="M23" s="198">
        <f t="shared" si="3"/>
        <v>2913</v>
      </c>
      <c r="N23" s="198">
        <f t="shared" si="4"/>
        <v>2724</v>
      </c>
      <c r="O23" s="198">
        <f t="shared" si="5"/>
        <v>1611</v>
      </c>
      <c r="P23" s="198">
        <f t="shared" si="6"/>
        <v>4335</v>
      </c>
      <c r="Q23" s="836" t="s">
        <v>8</v>
      </c>
    </row>
    <row r="24" spans="1:17" ht="13.5" thickTop="1"/>
  </sheetData>
  <mergeCells count="15">
    <mergeCell ref="A1:Q1"/>
    <mergeCell ref="A2:Q2"/>
    <mergeCell ref="A3:P3"/>
    <mergeCell ref="A4:A7"/>
    <mergeCell ref="B4:D4"/>
    <mergeCell ref="E4:G4"/>
    <mergeCell ref="H4:J4"/>
    <mergeCell ref="K4:M4"/>
    <mergeCell ref="N4:P4"/>
    <mergeCell ref="Q4:Q7"/>
    <mergeCell ref="B5:D5"/>
    <mergeCell ref="E5:G5"/>
    <mergeCell ref="H5:J5"/>
    <mergeCell ref="K5:M5"/>
    <mergeCell ref="N5:P5"/>
  </mergeCells>
  <printOptions horizontalCentered="1"/>
  <pageMargins left="1" right="1" top="1.5" bottom="1" header="1.5" footer="1"/>
  <pageSetup paperSize="9" scale="80"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18"/>
  <sheetViews>
    <sheetView rightToLeft="1" view="pageBreakPreview" zoomScale="75" zoomScaleNormal="100" zoomScaleSheetLayoutView="75" workbookViewId="0">
      <selection activeCell="M15" sqref="M15"/>
    </sheetView>
  </sheetViews>
  <sheetFormatPr defaultRowHeight="12.75"/>
  <cols>
    <col min="1" max="1" width="14.5703125" customWidth="1"/>
    <col min="2" max="2" width="7.42578125" customWidth="1"/>
    <col min="3" max="3" width="9.42578125" customWidth="1"/>
    <col min="4" max="4" width="7" customWidth="1"/>
    <col min="5" max="5" width="9.28515625" customWidth="1"/>
    <col min="6" max="6" width="7" customWidth="1"/>
    <col min="7" max="7" width="9.140625" customWidth="1"/>
    <col min="8" max="8" width="5.85546875" customWidth="1"/>
    <col min="9" max="9" width="9.42578125" customWidth="1"/>
    <col min="10" max="10" width="6.28515625" customWidth="1"/>
    <col min="11" max="11" width="8.28515625" customWidth="1"/>
    <col min="12" max="12" width="6" customWidth="1"/>
    <col min="13" max="14" width="7" customWidth="1"/>
    <col min="15" max="15" width="7.5703125" customWidth="1"/>
    <col min="16" max="16" width="6.5703125" customWidth="1"/>
    <col min="17" max="18" width="7" customWidth="1"/>
    <col min="19" max="19" width="28.28515625" customWidth="1"/>
  </cols>
  <sheetData>
    <row r="1" spans="1:19" ht="26.25" customHeight="1">
      <c r="A1" s="1517" t="s">
        <v>539</v>
      </c>
      <c r="B1" s="1517"/>
      <c r="C1" s="1517"/>
      <c r="D1" s="1517"/>
      <c r="E1" s="1517"/>
      <c r="F1" s="1517"/>
      <c r="G1" s="1517"/>
      <c r="H1" s="1517"/>
      <c r="I1" s="1517"/>
      <c r="J1" s="1517"/>
      <c r="K1" s="1517"/>
      <c r="L1" s="1517"/>
      <c r="M1" s="1517"/>
      <c r="N1" s="1517"/>
      <c r="O1" s="1517"/>
      <c r="P1" s="1517"/>
      <c r="Q1" s="1517"/>
      <c r="R1" s="1517"/>
      <c r="S1" s="1517"/>
    </row>
    <row r="2" spans="1:19" ht="44.25" customHeight="1">
      <c r="A2" s="1384" t="s">
        <v>540</v>
      </c>
      <c r="B2" s="1384"/>
      <c r="C2" s="1384"/>
      <c r="D2" s="1384"/>
      <c r="E2" s="1384"/>
      <c r="F2" s="1384"/>
      <c r="G2" s="1384"/>
      <c r="H2" s="1384"/>
      <c r="I2" s="1384"/>
      <c r="J2" s="1384"/>
      <c r="K2" s="1384"/>
      <c r="L2" s="1384"/>
      <c r="M2" s="1384"/>
      <c r="N2" s="1384"/>
      <c r="O2" s="1384"/>
      <c r="P2" s="1384"/>
      <c r="Q2" s="1384"/>
      <c r="R2" s="1384"/>
      <c r="S2" s="1384"/>
    </row>
    <row r="3" spans="1:19" ht="26.25" customHeight="1" thickBot="1">
      <c r="A3" s="264" t="s">
        <v>788</v>
      </c>
      <c r="B3" s="264"/>
      <c r="C3" s="264"/>
      <c r="D3" s="264"/>
      <c r="E3" s="264"/>
      <c r="F3" s="264"/>
      <c r="G3" s="264"/>
      <c r="H3" s="264"/>
      <c r="I3" s="264"/>
      <c r="J3" s="264"/>
      <c r="K3" s="264"/>
      <c r="L3" s="264"/>
      <c r="M3" s="264"/>
      <c r="N3" s="264"/>
      <c r="O3" s="264"/>
      <c r="P3" s="264"/>
      <c r="Q3" s="264"/>
      <c r="R3" s="1512" t="s">
        <v>593</v>
      </c>
      <c r="S3" s="1512"/>
    </row>
    <row r="4" spans="1:19" ht="24.75" customHeight="1" thickTop="1">
      <c r="A4" s="1518" t="s">
        <v>543</v>
      </c>
      <c r="B4" s="1521" t="s">
        <v>624</v>
      </c>
      <c r="C4" s="1521"/>
      <c r="D4" s="1521" t="s">
        <v>185</v>
      </c>
      <c r="E4" s="1521"/>
      <c r="F4" s="1522" t="s">
        <v>186</v>
      </c>
      <c r="G4" s="1522"/>
      <c r="H4" s="1522" t="s">
        <v>187</v>
      </c>
      <c r="I4" s="1522"/>
      <c r="J4" s="1522" t="s">
        <v>188</v>
      </c>
      <c r="K4" s="1522"/>
      <c r="L4" s="1522" t="s">
        <v>274</v>
      </c>
      <c r="M4" s="1522"/>
      <c r="N4" s="1522" t="s">
        <v>275</v>
      </c>
      <c r="O4" s="1522"/>
      <c r="P4" s="1522" t="s">
        <v>345</v>
      </c>
      <c r="Q4" s="1522"/>
      <c r="R4" s="1522"/>
      <c r="S4" s="1523" t="s">
        <v>544</v>
      </c>
    </row>
    <row r="5" spans="1:19" ht="24.75" customHeight="1">
      <c r="A5" s="1519"/>
      <c r="B5" s="1526" t="s">
        <v>718</v>
      </c>
      <c r="C5" s="1526"/>
      <c r="D5" s="1525" t="s">
        <v>276</v>
      </c>
      <c r="E5" s="1525"/>
      <c r="F5" s="1525" t="s">
        <v>277</v>
      </c>
      <c r="G5" s="1525"/>
      <c r="H5" s="1525" t="s">
        <v>278</v>
      </c>
      <c r="I5" s="1525"/>
      <c r="J5" s="1525" t="s">
        <v>279</v>
      </c>
      <c r="K5" s="1525"/>
      <c r="L5" s="1525" t="s">
        <v>280</v>
      </c>
      <c r="M5" s="1525"/>
      <c r="N5" s="1525" t="s">
        <v>281</v>
      </c>
      <c r="O5" s="1525"/>
      <c r="P5" s="1525" t="s">
        <v>8</v>
      </c>
      <c r="Q5" s="1525"/>
      <c r="R5" s="1525"/>
      <c r="S5" s="1517"/>
    </row>
    <row r="6" spans="1:19" ht="25.5" customHeight="1">
      <c r="A6" s="1519"/>
      <c r="B6" s="373" t="s">
        <v>181</v>
      </c>
      <c r="C6" s="373" t="s">
        <v>182</v>
      </c>
      <c r="D6" s="373" t="s">
        <v>181</v>
      </c>
      <c r="E6" s="373" t="s">
        <v>182</v>
      </c>
      <c r="F6" s="373" t="s">
        <v>181</v>
      </c>
      <c r="G6" s="373" t="s">
        <v>182</v>
      </c>
      <c r="H6" s="373" t="s">
        <v>181</v>
      </c>
      <c r="I6" s="373" t="s">
        <v>182</v>
      </c>
      <c r="J6" s="373" t="s">
        <v>181</v>
      </c>
      <c r="K6" s="373" t="s">
        <v>182</v>
      </c>
      <c r="L6" s="373" t="s">
        <v>181</v>
      </c>
      <c r="M6" s="373" t="s">
        <v>182</v>
      </c>
      <c r="N6" s="373" t="s">
        <v>181</v>
      </c>
      <c r="O6" s="373" t="s">
        <v>182</v>
      </c>
      <c r="P6" s="373" t="s">
        <v>181</v>
      </c>
      <c r="Q6" s="373" t="s">
        <v>182</v>
      </c>
      <c r="R6" s="373" t="s">
        <v>651</v>
      </c>
      <c r="S6" s="1517"/>
    </row>
    <row r="7" spans="1:19" ht="25.5" customHeight="1" thickBot="1">
      <c r="A7" s="1520"/>
      <c r="B7" s="442" t="s">
        <v>666</v>
      </c>
      <c r="C7" s="442" t="s">
        <v>667</v>
      </c>
      <c r="D7" s="442" t="s">
        <v>666</v>
      </c>
      <c r="E7" s="442" t="s">
        <v>667</v>
      </c>
      <c r="F7" s="442" t="s">
        <v>666</v>
      </c>
      <c r="G7" s="442" t="s">
        <v>667</v>
      </c>
      <c r="H7" s="442" t="s">
        <v>666</v>
      </c>
      <c r="I7" s="442" t="s">
        <v>667</v>
      </c>
      <c r="J7" s="442" t="s">
        <v>666</v>
      </c>
      <c r="K7" s="442" t="s">
        <v>667</v>
      </c>
      <c r="L7" s="442" t="s">
        <v>666</v>
      </c>
      <c r="M7" s="442" t="s">
        <v>667</v>
      </c>
      <c r="N7" s="442" t="s">
        <v>666</v>
      </c>
      <c r="O7" s="442" t="s">
        <v>667</v>
      </c>
      <c r="P7" s="442" t="s">
        <v>666</v>
      </c>
      <c r="Q7" s="442" t="s">
        <v>667</v>
      </c>
      <c r="R7" s="443" t="s">
        <v>8</v>
      </c>
      <c r="S7" s="1524"/>
    </row>
    <row r="8" spans="1:19" ht="34.5" customHeight="1" thickTop="1">
      <c r="A8" s="339" t="s">
        <v>545</v>
      </c>
      <c r="B8" s="345">
        <v>0</v>
      </c>
      <c r="C8" s="345">
        <v>0</v>
      </c>
      <c r="D8" s="345">
        <v>0</v>
      </c>
      <c r="E8" s="345">
        <v>0</v>
      </c>
      <c r="F8" s="345">
        <v>0</v>
      </c>
      <c r="G8" s="345">
        <v>0</v>
      </c>
      <c r="H8" s="345">
        <v>0</v>
      </c>
      <c r="I8" s="345">
        <v>0</v>
      </c>
      <c r="J8" s="345">
        <v>0</v>
      </c>
      <c r="K8" s="345">
        <v>0</v>
      </c>
      <c r="L8" s="345">
        <v>3</v>
      </c>
      <c r="M8" s="345">
        <v>2</v>
      </c>
      <c r="N8" s="345">
        <v>0</v>
      </c>
      <c r="O8" s="345">
        <v>0</v>
      </c>
      <c r="P8" s="345">
        <f>N8+L8+J8+H8+F8+D8+B8</f>
        <v>3</v>
      </c>
      <c r="Q8" s="345">
        <f t="shared" ref="Q8" si="0">O8+M8+K8+I8+G8+E8+C8</f>
        <v>2</v>
      </c>
      <c r="R8" s="345">
        <f>SUM(P8:Q8)</f>
        <v>5</v>
      </c>
      <c r="S8" s="209" t="s">
        <v>313</v>
      </c>
    </row>
    <row r="9" spans="1:19" ht="39.75" customHeight="1">
      <c r="A9" s="341" t="s">
        <v>314</v>
      </c>
      <c r="B9" s="346">
        <v>0</v>
      </c>
      <c r="C9" s="346">
        <v>0</v>
      </c>
      <c r="D9" s="346">
        <v>0</v>
      </c>
      <c r="E9" s="346">
        <v>0</v>
      </c>
      <c r="F9" s="346">
        <v>0</v>
      </c>
      <c r="G9" s="346">
        <v>0</v>
      </c>
      <c r="H9" s="346">
        <v>0</v>
      </c>
      <c r="I9" s="346">
        <v>0</v>
      </c>
      <c r="J9" s="346">
        <v>0</v>
      </c>
      <c r="K9" s="346">
        <v>0</v>
      </c>
      <c r="L9" s="346">
        <v>5</v>
      </c>
      <c r="M9" s="346">
        <v>1</v>
      </c>
      <c r="N9" s="346">
        <v>0</v>
      </c>
      <c r="O9" s="346">
        <v>0</v>
      </c>
      <c r="P9" s="346">
        <f t="shared" ref="P9:P16" si="1">N9+L9+J9+H9+F9+D9+B9</f>
        <v>5</v>
      </c>
      <c r="Q9" s="346">
        <f t="shared" ref="Q9:Q16" si="2">O9+M9+K9+I9+G9+E9+C9</f>
        <v>1</v>
      </c>
      <c r="R9" s="346">
        <f t="shared" ref="R9:R16" si="3">SUM(P9:Q9)</f>
        <v>6</v>
      </c>
      <c r="S9" s="210" t="s">
        <v>315</v>
      </c>
    </row>
    <row r="10" spans="1:19" ht="25.5" customHeight="1">
      <c r="A10" s="340" t="s">
        <v>546</v>
      </c>
      <c r="B10" s="346">
        <v>0</v>
      </c>
      <c r="C10" s="346">
        <v>0</v>
      </c>
      <c r="D10" s="346">
        <v>0</v>
      </c>
      <c r="E10" s="346">
        <v>0</v>
      </c>
      <c r="F10" s="346">
        <v>0</v>
      </c>
      <c r="G10" s="346">
        <v>0</v>
      </c>
      <c r="H10" s="346">
        <v>0</v>
      </c>
      <c r="I10" s="346">
        <v>0</v>
      </c>
      <c r="J10" s="346">
        <v>0</v>
      </c>
      <c r="K10" s="346">
        <v>0</v>
      </c>
      <c r="L10" s="346">
        <v>0</v>
      </c>
      <c r="M10" s="346">
        <v>1</v>
      </c>
      <c r="N10" s="346">
        <v>0</v>
      </c>
      <c r="O10" s="346">
        <v>0</v>
      </c>
      <c r="P10" s="346">
        <f t="shared" si="1"/>
        <v>0</v>
      </c>
      <c r="Q10" s="346">
        <f t="shared" si="2"/>
        <v>1</v>
      </c>
      <c r="R10" s="346">
        <f t="shared" si="3"/>
        <v>1</v>
      </c>
      <c r="S10" s="211" t="s">
        <v>319</v>
      </c>
    </row>
    <row r="11" spans="1:19" ht="30.75" customHeight="1">
      <c r="A11" s="340" t="s">
        <v>324</v>
      </c>
      <c r="B11" s="346">
        <v>0</v>
      </c>
      <c r="C11" s="346">
        <v>0</v>
      </c>
      <c r="D11" s="346">
        <v>0</v>
      </c>
      <c r="E11" s="346">
        <v>0</v>
      </c>
      <c r="F11" s="346">
        <v>0</v>
      </c>
      <c r="G11" s="346">
        <v>0</v>
      </c>
      <c r="H11" s="346">
        <v>2</v>
      </c>
      <c r="I11" s="346">
        <v>2</v>
      </c>
      <c r="J11" s="346">
        <v>1</v>
      </c>
      <c r="K11" s="346">
        <v>0</v>
      </c>
      <c r="L11" s="346">
        <v>1</v>
      </c>
      <c r="M11" s="346">
        <v>1</v>
      </c>
      <c r="N11" s="346">
        <v>0</v>
      </c>
      <c r="O11" s="346">
        <v>0</v>
      </c>
      <c r="P11" s="346">
        <f t="shared" si="1"/>
        <v>4</v>
      </c>
      <c r="Q11" s="346">
        <f t="shared" si="2"/>
        <v>3</v>
      </c>
      <c r="R11" s="346">
        <f t="shared" si="3"/>
        <v>7</v>
      </c>
      <c r="S11" s="211" t="s">
        <v>325</v>
      </c>
    </row>
    <row r="12" spans="1:19" ht="32.25" customHeight="1">
      <c r="A12" s="340" t="s">
        <v>326</v>
      </c>
      <c r="B12" s="346">
        <v>11</v>
      </c>
      <c r="C12" s="346">
        <v>13</v>
      </c>
      <c r="D12" s="346">
        <v>26</v>
      </c>
      <c r="E12" s="346">
        <v>13</v>
      </c>
      <c r="F12" s="346">
        <v>3</v>
      </c>
      <c r="G12" s="346">
        <v>0</v>
      </c>
      <c r="H12" s="346">
        <v>0</v>
      </c>
      <c r="I12" s="346">
        <v>0</v>
      </c>
      <c r="J12" s="346">
        <v>1</v>
      </c>
      <c r="K12" s="346">
        <v>0</v>
      </c>
      <c r="L12" s="346">
        <v>0</v>
      </c>
      <c r="M12" s="346">
        <v>0</v>
      </c>
      <c r="N12" s="346">
        <v>0</v>
      </c>
      <c r="O12" s="346">
        <v>0</v>
      </c>
      <c r="P12" s="346">
        <f t="shared" si="1"/>
        <v>41</v>
      </c>
      <c r="Q12" s="346">
        <f t="shared" si="2"/>
        <v>26</v>
      </c>
      <c r="R12" s="346">
        <f t="shared" si="3"/>
        <v>67</v>
      </c>
      <c r="S12" s="211" t="s">
        <v>327</v>
      </c>
    </row>
    <row r="13" spans="1:19" ht="34.5" customHeight="1">
      <c r="A13" s="340" t="s">
        <v>497</v>
      </c>
      <c r="B13" s="346">
        <v>2</v>
      </c>
      <c r="C13" s="346">
        <v>1</v>
      </c>
      <c r="D13" s="346">
        <v>0</v>
      </c>
      <c r="E13" s="346">
        <v>3</v>
      </c>
      <c r="F13" s="346">
        <v>0</v>
      </c>
      <c r="G13" s="346">
        <v>6</v>
      </c>
      <c r="H13" s="346">
        <v>0</v>
      </c>
      <c r="I13" s="346">
        <v>0</v>
      </c>
      <c r="J13" s="346">
        <v>0</v>
      </c>
      <c r="K13" s="346">
        <v>0</v>
      </c>
      <c r="L13" s="346">
        <v>0</v>
      </c>
      <c r="M13" s="346">
        <v>0</v>
      </c>
      <c r="N13" s="346">
        <v>0</v>
      </c>
      <c r="O13" s="346">
        <v>0</v>
      </c>
      <c r="P13" s="346">
        <f t="shared" si="1"/>
        <v>2</v>
      </c>
      <c r="Q13" s="346">
        <f t="shared" si="2"/>
        <v>10</v>
      </c>
      <c r="R13" s="346">
        <f t="shared" si="3"/>
        <v>12</v>
      </c>
      <c r="S13" s="229" t="s">
        <v>498</v>
      </c>
    </row>
    <row r="14" spans="1:19" ht="56.25" customHeight="1">
      <c r="A14" s="341" t="s">
        <v>547</v>
      </c>
      <c r="B14" s="268">
        <v>0</v>
      </c>
      <c r="C14" s="268">
        <v>0</v>
      </c>
      <c r="D14" s="268">
        <v>0</v>
      </c>
      <c r="E14" s="268">
        <v>0</v>
      </c>
      <c r="F14" s="268">
        <v>0</v>
      </c>
      <c r="G14" s="268">
        <v>0</v>
      </c>
      <c r="H14" s="268">
        <v>0</v>
      </c>
      <c r="I14" s="268">
        <v>0</v>
      </c>
      <c r="J14" s="268">
        <v>0</v>
      </c>
      <c r="K14" s="268">
        <v>0</v>
      </c>
      <c r="L14" s="268">
        <v>0</v>
      </c>
      <c r="M14" s="268">
        <v>1</v>
      </c>
      <c r="N14" s="268">
        <v>0</v>
      </c>
      <c r="O14" s="268">
        <v>0</v>
      </c>
      <c r="P14" s="268">
        <f t="shared" si="1"/>
        <v>0</v>
      </c>
      <c r="Q14" s="268">
        <f t="shared" si="2"/>
        <v>1</v>
      </c>
      <c r="R14" s="268">
        <f t="shared" si="3"/>
        <v>1</v>
      </c>
      <c r="S14" s="210" t="s">
        <v>548</v>
      </c>
    </row>
    <row r="15" spans="1:19" ht="30.75" customHeight="1" thickBot="1">
      <c r="A15" s="342" t="s">
        <v>452</v>
      </c>
      <c r="B15" s="269">
        <v>0</v>
      </c>
      <c r="C15" s="269">
        <v>1</v>
      </c>
      <c r="D15" s="269">
        <v>0</v>
      </c>
      <c r="E15" s="269">
        <v>1</v>
      </c>
      <c r="F15" s="269">
        <v>0</v>
      </c>
      <c r="G15" s="269">
        <v>0</v>
      </c>
      <c r="H15" s="269">
        <v>0</v>
      </c>
      <c r="I15" s="269">
        <v>0</v>
      </c>
      <c r="J15" s="269">
        <v>0</v>
      </c>
      <c r="K15" s="269">
        <v>1</v>
      </c>
      <c r="L15" s="269">
        <v>0</v>
      </c>
      <c r="M15" s="269">
        <v>0</v>
      </c>
      <c r="N15" s="269">
        <v>0</v>
      </c>
      <c r="O15" s="269">
        <v>0</v>
      </c>
      <c r="P15" s="269">
        <f t="shared" si="1"/>
        <v>0</v>
      </c>
      <c r="Q15" s="269">
        <f t="shared" si="2"/>
        <v>3</v>
      </c>
      <c r="R15" s="269">
        <f t="shared" si="3"/>
        <v>3</v>
      </c>
      <c r="S15" s="230" t="s">
        <v>501</v>
      </c>
    </row>
    <row r="16" spans="1:19" ht="30.75" customHeight="1" thickBot="1">
      <c r="A16" s="343" t="s">
        <v>4</v>
      </c>
      <c r="B16" s="348">
        <f>SUM(B8:B15)</f>
        <v>13</v>
      </c>
      <c r="C16" s="348">
        <f t="shared" ref="C16:O16" si="4">SUM(C8:C15)</f>
        <v>15</v>
      </c>
      <c r="D16" s="348">
        <f t="shared" si="4"/>
        <v>26</v>
      </c>
      <c r="E16" s="348">
        <f t="shared" si="4"/>
        <v>17</v>
      </c>
      <c r="F16" s="348">
        <f t="shared" si="4"/>
        <v>3</v>
      </c>
      <c r="G16" s="348">
        <f t="shared" si="4"/>
        <v>6</v>
      </c>
      <c r="H16" s="348">
        <f t="shared" si="4"/>
        <v>2</v>
      </c>
      <c r="I16" s="348">
        <f t="shared" si="4"/>
        <v>2</v>
      </c>
      <c r="J16" s="348">
        <f t="shared" si="4"/>
        <v>2</v>
      </c>
      <c r="K16" s="348">
        <f t="shared" si="4"/>
        <v>1</v>
      </c>
      <c r="L16" s="348">
        <f t="shared" si="4"/>
        <v>9</v>
      </c>
      <c r="M16" s="348">
        <f t="shared" si="4"/>
        <v>6</v>
      </c>
      <c r="N16" s="348">
        <f t="shared" si="4"/>
        <v>0</v>
      </c>
      <c r="O16" s="348">
        <f t="shared" si="4"/>
        <v>0</v>
      </c>
      <c r="P16" s="348">
        <f t="shared" si="1"/>
        <v>55</v>
      </c>
      <c r="Q16" s="348">
        <f t="shared" si="2"/>
        <v>47</v>
      </c>
      <c r="R16" s="348">
        <f t="shared" si="3"/>
        <v>102</v>
      </c>
      <c r="S16" s="270" t="s">
        <v>8</v>
      </c>
    </row>
    <row r="17" spans="1:18" ht="13.5" thickTop="1">
      <c r="A17" s="217"/>
      <c r="B17" s="217"/>
      <c r="C17" s="217"/>
      <c r="D17" s="217"/>
      <c r="E17" s="217"/>
      <c r="F17" s="217"/>
      <c r="G17" s="217"/>
      <c r="H17" s="217"/>
      <c r="I17" s="217"/>
      <c r="J17" s="217"/>
      <c r="K17" s="217"/>
      <c r="L17" s="217"/>
      <c r="M17" s="217"/>
      <c r="N17" s="217"/>
      <c r="O17" s="217"/>
      <c r="P17" s="217"/>
      <c r="Q17" s="217"/>
      <c r="R17" s="217"/>
    </row>
    <row r="18" spans="1:18">
      <c r="A18" s="217"/>
      <c r="B18" s="217"/>
      <c r="C18" s="217"/>
      <c r="D18" s="217"/>
      <c r="E18" s="217"/>
      <c r="F18" s="217"/>
      <c r="G18" s="217"/>
      <c r="H18" s="217"/>
      <c r="I18" s="217"/>
      <c r="J18" s="217"/>
      <c r="K18" s="217"/>
      <c r="L18" s="217"/>
      <c r="M18" s="217"/>
      <c r="N18" s="217"/>
      <c r="O18" s="217"/>
      <c r="P18" s="217"/>
      <c r="Q18" s="217"/>
      <c r="R18" s="217"/>
    </row>
  </sheetData>
  <mergeCells count="21">
    <mergeCell ref="B4:C4"/>
    <mergeCell ref="J5:K5"/>
    <mergeCell ref="L5:M5"/>
    <mergeCell ref="N5:O5"/>
    <mergeCell ref="P5:R5"/>
    <mergeCell ref="A1:S1"/>
    <mergeCell ref="A2:S2"/>
    <mergeCell ref="R3:S3"/>
    <mergeCell ref="A4:A7"/>
    <mergeCell ref="D4:E4"/>
    <mergeCell ref="F4:G4"/>
    <mergeCell ref="H4:I4"/>
    <mergeCell ref="J4:K4"/>
    <mergeCell ref="L4:M4"/>
    <mergeCell ref="N4:O4"/>
    <mergeCell ref="P4:R4"/>
    <mergeCell ref="S4:S7"/>
    <mergeCell ref="D5:E5"/>
    <mergeCell ref="F5:G5"/>
    <mergeCell ref="H5:I5"/>
    <mergeCell ref="B5:C5"/>
  </mergeCells>
  <printOptions horizontalCentered="1"/>
  <pageMargins left="0.98425196850393704" right="0.98425196850393704" top="1.4960629921259843" bottom="0.98425196850393704" header="1.4960629921259843" footer="0.98425196850393704"/>
  <pageSetup paperSize="9" scale="7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topLeftCell="A4" zoomScaleNormal="80" zoomScaleSheetLayoutView="100" workbookViewId="0">
      <selection activeCell="B61" sqref="B61"/>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807</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39.75" customHeight="1">
      <c r="A14" s="1108" t="s">
        <v>988</v>
      </c>
      <c r="B14" s="1108"/>
      <c r="C14" s="1108"/>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2:C12"/>
    <mergeCell ref="A13:D13"/>
    <mergeCell ref="A14:C14"/>
    <mergeCell ref="A15:D15"/>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S29"/>
  <sheetViews>
    <sheetView rightToLeft="1" view="pageBreakPreview" zoomScale="80" zoomScaleNormal="100" zoomScaleSheetLayoutView="80" workbookViewId="0">
      <selection activeCell="A43" sqref="A43:A48"/>
    </sheetView>
  </sheetViews>
  <sheetFormatPr defaultRowHeight="12.75"/>
  <cols>
    <col min="1" max="1" width="12.42578125" style="1" customWidth="1"/>
    <col min="2" max="2" width="8.85546875" style="1" customWidth="1"/>
    <col min="3" max="3" width="8.7109375" style="1" customWidth="1"/>
    <col min="4" max="5" width="8.85546875" style="1" customWidth="1"/>
    <col min="6" max="6" width="7.7109375" style="1" customWidth="1"/>
    <col min="7" max="7" width="8.5703125" style="1" customWidth="1"/>
    <col min="8" max="8" width="8.28515625" style="1" customWidth="1"/>
    <col min="9" max="9" width="7.140625" style="1" customWidth="1"/>
    <col min="10" max="11" width="10" style="1" customWidth="1"/>
    <col min="12" max="12" width="7.7109375" style="1" customWidth="1"/>
    <col min="13" max="13" width="16.42578125" style="1" customWidth="1"/>
    <col min="14" max="16384" width="9.140625" style="1"/>
  </cols>
  <sheetData>
    <row r="1" spans="1:19" s="15" customFormat="1" ht="19.5" customHeight="1">
      <c r="A1" s="1123" t="s">
        <v>996</v>
      </c>
      <c r="B1" s="1123"/>
      <c r="C1" s="1123"/>
      <c r="D1" s="1123"/>
      <c r="E1" s="1123"/>
      <c r="F1" s="1123"/>
      <c r="G1" s="1123"/>
      <c r="H1" s="1123"/>
      <c r="I1" s="1123"/>
      <c r="J1" s="1123"/>
      <c r="K1" s="1123"/>
      <c r="L1" s="1123"/>
      <c r="M1" s="1123"/>
    </row>
    <row r="2" spans="1:19" ht="29.25" customHeight="1">
      <c r="A2" s="1264" t="s">
        <v>838</v>
      </c>
      <c r="B2" s="1264"/>
      <c r="C2" s="1264"/>
      <c r="D2" s="1264"/>
      <c r="E2" s="1264"/>
      <c r="F2" s="1264"/>
      <c r="G2" s="1264"/>
      <c r="H2" s="1264"/>
      <c r="I2" s="1264"/>
      <c r="J2" s="1264"/>
      <c r="K2" s="1264"/>
      <c r="L2" s="1264"/>
      <c r="M2" s="1264"/>
    </row>
    <row r="3" spans="1:19" ht="23.25" customHeight="1" thickBot="1">
      <c r="A3" s="1125" t="s">
        <v>789</v>
      </c>
      <c r="B3" s="1125"/>
      <c r="C3" s="1125"/>
      <c r="D3" s="1125"/>
      <c r="E3" s="1125"/>
      <c r="F3" s="1125"/>
      <c r="G3" s="1125"/>
      <c r="H3" s="1125"/>
      <c r="I3" s="1125"/>
      <c r="J3" s="1125"/>
      <c r="K3" s="1125"/>
      <c r="L3" s="1125"/>
      <c r="M3" s="514" t="s">
        <v>597</v>
      </c>
    </row>
    <row r="4" spans="1:19" ht="21" customHeight="1" thickTop="1">
      <c r="A4" s="1133" t="s">
        <v>256</v>
      </c>
      <c r="B4" s="1133" t="s">
        <v>551</v>
      </c>
      <c r="C4" s="1133"/>
      <c r="D4" s="1133"/>
      <c r="E4" s="1133"/>
      <c r="F4" s="710" t="s">
        <v>708</v>
      </c>
      <c r="G4" s="1133" t="s">
        <v>330</v>
      </c>
      <c r="H4" s="1133"/>
      <c r="I4" s="1133"/>
      <c r="J4" s="1133" t="s">
        <v>331</v>
      </c>
      <c r="K4" s="1133"/>
      <c r="L4" s="1133"/>
      <c r="M4" s="1133" t="s">
        <v>5</v>
      </c>
    </row>
    <row r="5" spans="1:19" ht="21" customHeight="1">
      <c r="A5" s="1134"/>
      <c r="B5" s="1529" t="s">
        <v>552</v>
      </c>
      <c r="C5" s="1529"/>
      <c r="D5" s="1529"/>
      <c r="E5" s="1529"/>
      <c r="F5" s="1529" t="s">
        <v>719</v>
      </c>
      <c r="G5" s="1529" t="s">
        <v>553</v>
      </c>
      <c r="H5" s="1529"/>
      <c r="I5" s="1529"/>
      <c r="J5" s="1263" t="s">
        <v>224</v>
      </c>
      <c r="K5" s="1263"/>
      <c r="L5" s="1263"/>
      <c r="M5" s="1134"/>
    </row>
    <row r="6" spans="1:19" ht="19.5" customHeight="1">
      <c r="A6" s="1134"/>
      <c r="B6" s="1115" t="s">
        <v>554</v>
      </c>
      <c r="C6" s="1115" t="s">
        <v>555</v>
      </c>
      <c r="D6" s="1282" t="s">
        <v>995</v>
      </c>
      <c r="E6" s="1115" t="s">
        <v>200</v>
      </c>
      <c r="F6" s="1529"/>
      <c r="G6" s="713" t="s">
        <v>181</v>
      </c>
      <c r="H6" s="713" t="s">
        <v>182</v>
      </c>
      <c r="I6" s="713" t="s">
        <v>200</v>
      </c>
      <c r="J6" s="713" t="s">
        <v>181</v>
      </c>
      <c r="K6" s="713" t="s">
        <v>182</v>
      </c>
      <c r="L6" s="713" t="s">
        <v>200</v>
      </c>
      <c r="M6" s="1134"/>
    </row>
    <row r="7" spans="1:19" ht="19.5" customHeight="1" thickBot="1">
      <c r="A7" s="1135"/>
      <c r="B7" s="1530"/>
      <c r="C7" s="1530"/>
      <c r="D7" s="1531"/>
      <c r="E7" s="1530"/>
      <c r="F7" s="1532"/>
      <c r="G7" s="606" t="s">
        <v>666</v>
      </c>
      <c r="H7" s="606" t="s">
        <v>667</v>
      </c>
      <c r="I7" s="714" t="s">
        <v>8</v>
      </c>
      <c r="J7" s="606" t="s">
        <v>666</v>
      </c>
      <c r="K7" s="606" t="s">
        <v>667</v>
      </c>
      <c r="L7" s="714" t="s">
        <v>8</v>
      </c>
      <c r="M7" s="1135"/>
    </row>
    <row r="8" spans="1:19" ht="20.100000000000001" customHeight="1" thickTop="1">
      <c r="A8" s="279" t="s">
        <v>12</v>
      </c>
      <c r="B8" s="124">
        <v>1</v>
      </c>
      <c r="C8" s="124">
        <v>1</v>
      </c>
      <c r="D8" s="124">
        <v>0</v>
      </c>
      <c r="E8" s="124">
        <f>SUM(B8:D8)</f>
        <v>2</v>
      </c>
      <c r="F8" s="124">
        <v>150</v>
      </c>
      <c r="G8" s="124">
        <v>47</v>
      </c>
      <c r="H8" s="124">
        <v>34</v>
      </c>
      <c r="I8" s="124">
        <f>SUM(G8:H8)</f>
        <v>81</v>
      </c>
      <c r="J8" s="124">
        <v>7</v>
      </c>
      <c r="K8" s="124">
        <v>4</v>
      </c>
      <c r="L8" s="124">
        <f>SUM(J8:K8)</f>
        <v>11</v>
      </c>
      <c r="M8" s="656" t="s">
        <v>13</v>
      </c>
    </row>
    <row r="9" spans="1:19" ht="20.100000000000001" customHeight="1">
      <c r="A9" s="281" t="s">
        <v>14</v>
      </c>
      <c r="B9" s="126">
        <v>0</v>
      </c>
      <c r="C9" s="126">
        <v>5</v>
      </c>
      <c r="D9" s="126">
        <v>0</v>
      </c>
      <c r="E9" s="126">
        <f t="shared" ref="E9:E23" si="0">SUM(B9:D9)</f>
        <v>5</v>
      </c>
      <c r="F9" s="126">
        <v>250</v>
      </c>
      <c r="G9" s="126">
        <v>67</v>
      </c>
      <c r="H9" s="126">
        <v>14</v>
      </c>
      <c r="I9" s="126">
        <f t="shared" ref="I9:I22" si="1">SUM(G9:H9)</f>
        <v>81</v>
      </c>
      <c r="J9" s="126">
        <v>58</v>
      </c>
      <c r="K9" s="126">
        <v>15</v>
      </c>
      <c r="L9" s="126">
        <f t="shared" ref="L9:L22" si="2">SUM(J9:K9)</f>
        <v>73</v>
      </c>
      <c r="M9" s="658" t="s">
        <v>15</v>
      </c>
    </row>
    <row r="10" spans="1:19" ht="20.100000000000001" customHeight="1">
      <c r="A10" s="281" t="s">
        <v>16</v>
      </c>
      <c r="B10" s="126">
        <v>1</v>
      </c>
      <c r="C10" s="126">
        <v>1</v>
      </c>
      <c r="D10" s="126">
        <v>0</v>
      </c>
      <c r="E10" s="126">
        <f t="shared" si="0"/>
        <v>2</v>
      </c>
      <c r="F10" s="126">
        <v>60</v>
      </c>
      <c r="G10" s="126">
        <v>13</v>
      </c>
      <c r="H10" s="126">
        <v>5</v>
      </c>
      <c r="I10" s="126">
        <f t="shared" si="1"/>
        <v>18</v>
      </c>
      <c r="J10" s="126">
        <v>1</v>
      </c>
      <c r="K10" s="126">
        <v>0</v>
      </c>
      <c r="L10" s="126">
        <f t="shared" si="2"/>
        <v>1</v>
      </c>
      <c r="M10" s="658" t="s">
        <v>556</v>
      </c>
    </row>
    <row r="11" spans="1:19" ht="20.100000000000001" customHeight="1">
      <c r="A11" s="281" t="s">
        <v>18</v>
      </c>
      <c r="B11" s="126">
        <v>4</v>
      </c>
      <c r="C11" s="126">
        <v>1</v>
      </c>
      <c r="D11" s="126">
        <v>0</v>
      </c>
      <c r="E11" s="126">
        <f t="shared" si="0"/>
        <v>5</v>
      </c>
      <c r="F11" s="126">
        <v>200</v>
      </c>
      <c r="G11" s="126">
        <v>66</v>
      </c>
      <c r="H11" s="126">
        <v>32</v>
      </c>
      <c r="I11" s="126">
        <f t="shared" si="1"/>
        <v>98</v>
      </c>
      <c r="J11" s="126">
        <v>8</v>
      </c>
      <c r="K11" s="126">
        <v>6</v>
      </c>
      <c r="L11" s="126">
        <f t="shared" si="2"/>
        <v>14</v>
      </c>
      <c r="M11" s="658" t="s">
        <v>19</v>
      </c>
    </row>
    <row r="12" spans="1:19" ht="20.100000000000001" customHeight="1">
      <c r="A12" s="281" t="s">
        <v>20</v>
      </c>
      <c r="B12" s="126">
        <v>11</v>
      </c>
      <c r="C12" s="126">
        <v>26</v>
      </c>
      <c r="D12" s="126">
        <v>1</v>
      </c>
      <c r="E12" s="126">
        <f t="shared" si="0"/>
        <v>38</v>
      </c>
      <c r="F12" s="126">
        <v>3260</v>
      </c>
      <c r="G12" s="126">
        <v>884</v>
      </c>
      <c r="H12" s="126">
        <v>408</v>
      </c>
      <c r="I12" s="126">
        <v>1292</v>
      </c>
      <c r="J12" s="126">
        <v>183</v>
      </c>
      <c r="K12" s="126">
        <v>125</v>
      </c>
      <c r="L12" s="126">
        <v>308</v>
      </c>
      <c r="M12" s="658" t="s">
        <v>21</v>
      </c>
    </row>
    <row r="13" spans="1:19" ht="20.100000000000001" customHeight="1">
      <c r="A13" s="281" t="s">
        <v>22</v>
      </c>
      <c r="B13" s="126">
        <v>1</v>
      </c>
      <c r="C13" s="126">
        <v>4</v>
      </c>
      <c r="D13" s="126">
        <v>1</v>
      </c>
      <c r="E13" s="126">
        <f t="shared" si="0"/>
        <v>6</v>
      </c>
      <c r="F13" s="126">
        <v>400</v>
      </c>
      <c r="G13" s="126">
        <v>135</v>
      </c>
      <c r="H13" s="126">
        <v>123</v>
      </c>
      <c r="I13" s="126">
        <f t="shared" si="1"/>
        <v>258</v>
      </c>
      <c r="J13" s="126">
        <v>50</v>
      </c>
      <c r="K13" s="126">
        <v>30</v>
      </c>
      <c r="L13" s="126">
        <f t="shared" si="2"/>
        <v>80</v>
      </c>
      <c r="M13" s="658" t="s">
        <v>23</v>
      </c>
    </row>
    <row r="14" spans="1:19" ht="20.100000000000001" customHeight="1">
      <c r="A14" s="281" t="s">
        <v>24</v>
      </c>
      <c r="B14" s="126">
        <v>3</v>
      </c>
      <c r="C14" s="126">
        <v>1</v>
      </c>
      <c r="D14" s="126">
        <v>1</v>
      </c>
      <c r="E14" s="126">
        <f t="shared" si="0"/>
        <v>5</v>
      </c>
      <c r="F14" s="126">
        <v>430</v>
      </c>
      <c r="G14" s="126">
        <v>208</v>
      </c>
      <c r="H14" s="126">
        <v>99</v>
      </c>
      <c r="I14" s="126">
        <f t="shared" si="1"/>
        <v>307</v>
      </c>
      <c r="J14" s="126">
        <v>55</v>
      </c>
      <c r="K14" s="126">
        <v>25</v>
      </c>
      <c r="L14" s="126">
        <f t="shared" si="2"/>
        <v>80</v>
      </c>
      <c r="M14" s="658" t="s">
        <v>25</v>
      </c>
      <c r="S14" s="1" t="s">
        <v>839</v>
      </c>
    </row>
    <row r="15" spans="1:19" ht="20.100000000000001" customHeight="1">
      <c r="A15" s="281" t="s">
        <v>26</v>
      </c>
      <c r="B15" s="126">
        <v>1</v>
      </c>
      <c r="C15" s="126">
        <v>0</v>
      </c>
      <c r="D15" s="126">
        <v>0</v>
      </c>
      <c r="E15" s="126">
        <f t="shared" si="0"/>
        <v>1</v>
      </c>
      <c r="F15" s="126">
        <v>30</v>
      </c>
      <c r="G15" s="126">
        <v>11</v>
      </c>
      <c r="H15" s="126">
        <v>5</v>
      </c>
      <c r="I15" s="126">
        <f t="shared" si="1"/>
        <v>16</v>
      </c>
      <c r="J15" s="126">
        <v>2</v>
      </c>
      <c r="K15" s="126">
        <v>2</v>
      </c>
      <c r="L15" s="126">
        <f t="shared" si="2"/>
        <v>4</v>
      </c>
      <c r="M15" s="658" t="s">
        <v>27</v>
      </c>
    </row>
    <row r="16" spans="1:19" ht="20.100000000000001" customHeight="1">
      <c r="A16" s="281" t="s">
        <v>28</v>
      </c>
      <c r="B16" s="126">
        <v>0</v>
      </c>
      <c r="C16" s="126">
        <v>2</v>
      </c>
      <c r="D16" s="126">
        <v>0</v>
      </c>
      <c r="E16" s="126">
        <f t="shared" si="0"/>
        <v>2</v>
      </c>
      <c r="F16" s="126">
        <v>120</v>
      </c>
      <c r="G16" s="126">
        <v>70</v>
      </c>
      <c r="H16" s="126">
        <v>28</v>
      </c>
      <c r="I16" s="126">
        <f t="shared" si="1"/>
        <v>98</v>
      </c>
      <c r="J16" s="126">
        <v>10</v>
      </c>
      <c r="K16" s="126">
        <v>4</v>
      </c>
      <c r="L16" s="126">
        <f t="shared" si="2"/>
        <v>14</v>
      </c>
      <c r="M16" s="658" t="s">
        <v>29</v>
      </c>
    </row>
    <row r="17" spans="1:13" ht="20.100000000000001" customHeight="1">
      <c r="A17" s="281" t="s">
        <v>30</v>
      </c>
      <c r="B17" s="126">
        <v>2</v>
      </c>
      <c r="C17" s="126">
        <v>1</v>
      </c>
      <c r="D17" s="126">
        <v>0</v>
      </c>
      <c r="E17" s="126">
        <f t="shared" si="0"/>
        <v>3</v>
      </c>
      <c r="F17" s="126">
        <v>370</v>
      </c>
      <c r="G17" s="126">
        <v>152</v>
      </c>
      <c r="H17" s="126">
        <v>47</v>
      </c>
      <c r="I17" s="126">
        <f t="shared" si="1"/>
        <v>199</v>
      </c>
      <c r="J17" s="126">
        <v>44</v>
      </c>
      <c r="K17" s="126">
        <v>13</v>
      </c>
      <c r="L17" s="126">
        <f t="shared" si="2"/>
        <v>57</v>
      </c>
      <c r="M17" s="658" t="s">
        <v>31</v>
      </c>
    </row>
    <row r="18" spans="1:13" ht="20.100000000000001" customHeight="1">
      <c r="A18" s="467" t="s">
        <v>32</v>
      </c>
      <c r="B18" s="126">
        <v>1</v>
      </c>
      <c r="C18" s="126">
        <v>0</v>
      </c>
      <c r="D18" s="126">
        <v>0</v>
      </c>
      <c r="E18" s="126">
        <f t="shared" si="0"/>
        <v>1</v>
      </c>
      <c r="F18" s="126">
        <v>72</v>
      </c>
      <c r="G18" s="126">
        <v>57</v>
      </c>
      <c r="H18" s="126">
        <v>21</v>
      </c>
      <c r="I18" s="126">
        <f>SUM(G18:H18)</f>
        <v>78</v>
      </c>
      <c r="J18" s="126">
        <v>17</v>
      </c>
      <c r="K18" s="126">
        <v>2</v>
      </c>
      <c r="L18" s="126">
        <f t="shared" si="2"/>
        <v>19</v>
      </c>
      <c r="M18" s="723" t="s">
        <v>33</v>
      </c>
    </row>
    <row r="19" spans="1:13" ht="20.100000000000001" customHeight="1">
      <c r="A19" s="281" t="s">
        <v>34</v>
      </c>
      <c r="B19" s="126">
        <v>2</v>
      </c>
      <c r="C19" s="126">
        <v>0</v>
      </c>
      <c r="D19" s="126">
        <v>0</v>
      </c>
      <c r="E19" s="126">
        <f t="shared" si="0"/>
        <v>2</v>
      </c>
      <c r="F19" s="126">
        <v>70</v>
      </c>
      <c r="G19" s="126">
        <v>24</v>
      </c>
      <c r="H19" s="126">
        <v>16</v>
      </c>
      <c r="I19" s="126">
        <f t="shared" si="1"/>
        <v>40</v>
      </c>
      <c r="J19" s="126">
        <v>2</v>
      </c>
      <c r="K19" s="126">
        <v>1</v>
      </c>
      <c r="L19" s="126">
        <f t="shared" si="2"/>
        <v>3</v>
      </c>
      <c r="M19" s="658" t="s">
        <v>35</v>
      </c>
    </row>
    <row r="20" spans="1:13" ht="20.100000000000001" customHeight="1">
      <c r="A20" s="281" t="s">
        <v>36</v>
      </c>
      <c r="B20" s="126">
        <v>1</v>
      </c>
      <c r="C20" s="126">
        <v>2</v>
      </c>
      <c r="D20" s="126">
        <v>1</v>
      </c>
      <c r="E20" s="126">
        <f t="shared" si="0"/>
        <v>4</v>
      </c>
      <c r="F20" s="126">
        <v>163</v>
      </c>
      <c r="G20" s="126">
        <v>95</v>
      </c>
      <c r="H20" s="126">
        <v>27</v>
      </c>
      <c r="I20" s="126">
        <f t="shared" si="1"/>
        <v>122</v>
      </c>
      <c r="J20" s="126">
        <v>13</v>
      </c>
      <c r="K20" s="126">
        <v>5</v>
      </c>
      <c r="L20" s="126">
        <f t="shared" si="2"/>
        <v>18</v>
      </c>
      <c r="M20" s="658" t="s">
        <v>37</v>
      </c>
    </row>
    <row r="21" spans="1:13" ht="20.100000000000001" customHeight="1">
      <c r="A21" s="281" t="s">
        <v>38</v>
      </c>
      <c r="B21" s="126">
        <v>0</v>
      </c>
      <c r="C21" s="126">
        <v>3</v>
      </c>
      <c r="D21" s="126">
        <v>1</v>
      </c>
      <c r="E21" s="126">
        <f t="shared" si="0"/>
        <v>4</v>
      </c>
      <c r="F21" s="126">
        <v>330</v>
      </c>
      <c r="G21" s="126">
        <v>149</v>
      </c>
      <c r="H21" s="126">
        <v>52</v>
      </c>
      <c r="I21" s="126">
        <f t="shared" si="1"/>
        <v>201</v>
      </c>
      <c r="J21" s="126">
        <v>41</v>
      </c>
      <c r="K21" s="126">
        <v>24</v>
      </c>
      <c r="L21" s="126">
        <f t="shared" si="2"/>
        <v>65</v>
      </c>
      <c r="M21" s="658" t="s">
        <v>39</v>
      </c>
    </row>
    <row r="22" spans="1:13" ht="20.100000000000001" customHeight="1" thickBot="1">
      <c r="A22" s="283" t="s">
        <v>40</v>
      </c>
      <c r="B22" s="131">
        <v>1</v>
      </c>
      <c r="C22" s="131">
        <v>0</v>
      </c>
      <c r="D22" s="126">
        <v>0</v>
      </c>
      <c r="E22" s="131">
        <f t="shared" si="0"/>
        <v>1</v>
      </c>
      <c r="F22" s="131">
        <v>30</v>
      </c>
      <c r="G22" s="131">
        <v>15</v>
      </c>
      <c r="H22" s="126">
        <v>9</v>
      </c>
      <c r="I22" s="131">
        <f t="shared" si="1"/>
        <v>24</v>
      </c>
      <c r="J22" s="131">
        <v>5</v>
      </c>
      <c r="K22" s="126">
        <v>2</v>
      </c>
      <c r="L22" s="131">
        <f t="shared" si="2"/>
        <v>7</v>
      </c>
      <c r="M22" s="724" t="s">
        <v>41</v>
      </c>
    </row>
    <row r="23" spans="1:13" ht="20.100000000000001" customHeight="1" thickTop="1" thickBot="1">
      <c r="A23" s="719" t="s">
        <v>4</v>
      </c>
      <c r="B23" s="72">
        <f>SUM(B8:B22)</f>
        <v>29</v>
      </c>
      <c r="C23" s="72">
        <f t="shared" ref="C23:D23" si="3">SUM(C8:C22)</f>
        <v>47</v>
      </c>
      <c r="D23" s="72">
        <f t="shared" si="3"/>
        <v>5</v>
      </c>
      <c r="E23" s="72">
        <f t="shared" si="0"/>
        <v>81</v>
      </c>
      <c r="F23" s="72">
        <f t="shared" ref="F23:L23" si="4">SUM(F8:F22)</f>
        <v>5935</v>
      </c>
      <c r="G23" s="72">
        <f t="shared" si="4"/>
        <v>1993</v>
      </c>
      <c r="H23" s="72">
        <f t="shared" si="4"/>
        <v>920</v>
      </c>
      <c r="I23" s="72">
        <f t="shared" si="4"/>
        <v>2913</v>
      </c>
      <c r="J23" s="72">
        <f t="shared" si="4"/>
        <v>496</v>
      </c>
      <c r="K23" s="72">
        <f t="shared" si="4"/>
        <v>258</v>
      </c>
      <c r="L23" s="72">
        <f t="shared" si="4"/>
        <v>754</v>
      </c>
      <c r="M23" s="271" t="s">
        <v>8</v>
      </c>
    </row>
    <row r="24" spans="1:13" ht="27" customHeight="1" thickTop="1">
      <c r="A24" s="1527" t="s">
        <v>557</v>
      </c>
      <c r="B24" s="1527"/>
      <c r="C24" s="1527"/>
      <c r="D24" s="1527"/>
      <c r="E24" s="1527"/>
      <c r="F24" s="1527"/>
      <c r="G24" s="1527"/>
      <c r="H24" s="1528" t="s">
        <v>558</v>
      </c>
      <c r="I24" s="1528"/>
      <c r="J24" s="1528"/>
      <c r="K24" s="1528"/>
      <c r="L24" s="1528"/>
      <c r="M24" s="1528"/>
    </row>
    <row r="29" spans="1:13">
      <c r="F29" s="1" t="s">
        <v>837</v>
      </c>
      <c r="J29" s="272"/>
    </row>
  </sheetData>
  <mergeCells count="18">
    <mergeCell ref="A1:M1"/>
    <mergeCell ref="A2:M2"/>
    <mergeCell ref="A3:L3"/>
    <mergeCell ref="A4:A7"/>
    <mergeCell ref="B4:E4"/>
    <mergeCell ref="G4:I4"/>
    <mergeCell ref="J4:L4"/>
    <mergeCell ref="M4:M7"/>
    <mergeCell ref="B5:E5"/>
    <mergeCell ref="F5:F7"/>
    <mergeCell ref="A24:G24"/>
    <mergeCell ref="H24:M24"/>
    <mergeCell ref="G5:I5"/>
    <mergeCell ref="J5:L5"/>
    <mergeCell ref="B6:B7"/>
    <mergeCell ref="C6:C7"/>
    <mergeCell ref="D6:D7"/>
    <mergeCell ref="E6:E7"/>
  </mergeCells>
  <printOptions horizontalCentered="1"/>
  <pageMargins left="1" right="1" top="1.5" bottom="1" header="1.5" footer="1"/>
  <pageSetup paperSize="9" scale="8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W30"/>
  <sheetViews>
    <sheetView rightToLeft="1" view="pageBreakPreview" zoomScale="80" zoomScaleNormal="100" zoomScaleSheetLayoutView="80" workbookViewId="0">
      <selection activeCell="A43" sqref="A43:A48"/>
    </sheetView>
  </sheetViews>
  <sheetFormatPr defaultRowHeight="12.75"/>
  <cols>
    <col min="1" max="1" width="10.85546875" style="1" customWidth="1"/>
    <col min="2" max="2" width="8.42578125" style="1" customWidth="1"/>
    <col min="3" max="3" width="6.42578125" style="1" customWidth="1"/>
    <col min="4" max="4" width="8.140625" style="1" customWidth="1"/>
    <col min="5" max="5" width="7.28515625" style="1" customWidth="1"/>
    <col min="6" max="6" width="7" style="1" customWidth="1"/>
    <col min="7" max="7" width="7.5703125" style="1" customWidth="1"/>
    <col min="8" max="8" width="5.28515625" style="1" customWidth="1"/>
    <col min="9" max="10" width="5.5703125" style="1" customWidth="1"/>
    <col min="11" max="11" width="5.7109375" style="1" customWidth="1"/>
    <col min="12" max="12" width="5.85546875" style="1" customWidth="1"/>
    <col min="13" max="13" width="6.42578125" style="1" customWidth="1"/>
    <col min="14" max="14" width="5.7109375" style="1" customWidth="1"/>
    <col min="15" max="15" width="5.5703125" style="1" customWidth="1"/>
    <col min="16" max="16" width="5.42578125" style="1" customWidth="1"/>
    <col min="17" max="17" width="5" style="1" customWidth="1"/>
    <col min="18" max="18" width="8.42578125" style="1" customWidth="1"/>
    <col min="19" max="19" width="8.5703125" style="1" customWidth="1"/>
    <col min="20" max="20" width="11" style="1" customWidth="1"/>
    <col min="21" max="21" width="17.140625" style="1" customWidth="1"/>
    <col min="22" max="22" width="11.28515625" style="1" customWidth="1"/>
    <col min="23" max="23" width="8.28515625" style="1" customWidth="1"/>
    <col min="24" max="25" width="5.7109375" style="1" customWidth="1"/>
    <col min="26" max="16384" width="9.140625" style="1"/>
  </cols>
  <sheetData>
    <row r="1" spans="1:23" s="274" customFormat="1" ht="22.5" customHeight="1">
      <c r="A1" s="1115" t="s">
        <v>922</v>
      </c>
      <c r="B1" s="1115"/>
      <c r="C1" s="1115"/>
      <c r="D1" s="1115"/>
      <c r="E1" s="1115"/>
      <c r="F1" s="1115"/>
      <c r="G1" s="1115"/>
      <c r="H1" s="1115"/>
      <c r="I1" s="1115"/>
      <c r="J1" s="1115"/>
      <c r="K1" s="1115"/>
      <c r="L1" s="1115"/>
      <c r="M1" s="1115"/>
      <c r="N1" s="1115"/>
      <c r="O1" s="1115"/>
      <c r="P1" s="1115"/>
      <c r="Q1" s="1115"/>
      <c r="R1" s="1115"/>
      <c r="S1" s="1115"/>
      <c r="T1" s="1115"/>
      <c r="U1" s="1115"/>
      <c r="V1" s="273"/>
      <c r="W1" s="273"/>
    </row>
    <row r="2" spans="1:23" s="274" customFormat="1" ht="33.75" customHeight="1">
      <c r="A2" s="1124" t="s">
        <v>559</v>
      </c>
      <c r="B2" s="1124"/>
      <c r="C2" s="1124"/>
      <c r="D2" s="1124"/>
      <c r="E2" s="1124"/>
      <c r="F2" s="1124"/>
      <c r="G2" s="1124"/>
      <c r="H2" s="1124"/>
      <c r="I2" s="1124"/>
      <c r="J2" s="1124"/>
      <c r="K2" s="1124"/>
      <c r="L2" s="1124"/>
      <c r="M2" s="1124"/>
      <c r="N2" s="1124"/>
      <c r="O2" s="1124"/>
      <c r="P2" s="1124"/>
      <c r="Q2" s="1124"/>
      <c r="R2" s="1124"/>
      <c r="S2" s="1124"/>
      <c r="T2" s="1124"/>
      <c r="U2" s="1124"/>
      <c r="V2" s="273"/>
      <c r="W2" s="273"/>
    </row>
    <row r="3" spans="1:23" s="274" customFormat="1" ht="18.75" customHeight="1" thickBot="1">
      <c r="A3" s="2" t="s">
        <v>598</v>
      </c>
      <c r="B3" s="2"/>
      <c r="C3" s="2"/>
      <c r="D3" s="2"/>
      <c r="E3" s="2"/>
      <c r="F3" s="2"/>
      <c r="G3" s="2"/>
      <c r="H3" s="2"/>
      <c r="I3" s="2"/>
      <c r="J3" s="2"/>
      <c r="K3" s="2"/>
      <c r="L3" s="2"/>
      <c r="M3" s="2"/>
      <c r="N3" s="2"/>
      <c r="O3" s="2"/>
      <c r="P3" s="2"/>
      <c r="Q3" s="2"/>
      <c r="R3" s="2"/>
      <c r="S3" s="2"/>
      <c r="T3" s="275"/>
      <c r="U3" s="276" t="s">
        <v>304</v>
      </c>
      <c r="V3" s="277"/>
      <c r="W3" s="273"/>
    </row>
    <row r="4" spans="1:23" s="278" customFormat="1" ht="18" customHeight="1" thickTop="1">
      <c r="A4" s="1201" t="s">
        <v>3</v>
      </c>
      <c r="B4" s="1214" t="s">
        <v>512</v>
      </c>
      <c r="C4" s="1214"/>
      <c r="D4" s="1533" t="s">
        <v>513</v>
      </c>
      <c r="E4" s="1533"/>
      <c r="F4" s="1533" t="s">
        <v>561</v>
      </c>
      <c r="G4" s="1533"/>
      <c r="H4" s="1533" t="s">
        <v>247</v>
      </c>
      <c r="I4" s="1533"/>
      <c r="J4" s="1533" t="s">
        <v>248</v>
      </c>
      <c r="K4" s="1533"/>
      <c r="L4" s="1533" t="s">
        <v>249</v>
      </c>
      <c r="M4" s="1533"/>
      <c r="N4" s="1533" t="s">
        <v>250</v>
      </c>
      <c r="O4" s="1533"/>
      <c r="P4" s="1535" t="s">
        <v>709</v>
      </c>
      <c r="Q4" s="1535"/>
      <c r="R4" s="1201" t="s">
        <v>345</v>
      </c>
      <c r="S4" s="1201"/>
      <c r="T4" s="1201"/>
      <c r="U4" s="1536" t="s">
        <v>5</v>
      </c>
    </row>
    <row r="5" spans="1:23" s="278" customFormat="1" ht="30" customHeight="1">
      <c r="A5" s="1194"/>
      <c r="B5" s="1539" t="s">
        <v>515</v>
      </c>
      <c r="C5" s="1539"/>
      <c r="D5" s="1534"/>
      <c r="E5" s="1534"/>
      <c r="F5" s="1534"/>
      <c r="G5" s="1534"/>
      <c r="H5" s="1534"/>
      <c r="I5" s="1534"/>
      <c r="J5" s="1534"/>
      <c r="K5" s="1534"/>
      <c r="L5" s="1534"/>
      <c r="M5" s="1534"/>
      <c r="N5" s="1534"/>
      <c r="O5" s="1534"/>
      <c r="P5" s="1540" t="s">
        <v>710</v>
      </c>
      <c r="Q5" s="1540"/>
      <c r="R5" s="1541" t="s">
        <v>8</v>
      </c>
      <c r="S5" s="1542"/>
      <c r="T5" s="1542"/>
      <c r="U5" s="1537"/>
    </row>
    <row r="6" spans="1:23" ht="18" customHeight="1">
      <c r="A6" s="1194"/>
      <c r="B6" s="718" t="s">
        <v>181</v>
      </c>
      <c r="C6" s="718" t="s">
        <v>182</v>
      </c>
      <c r="D6" s="718" t="s">
        <v>181</v>
      </c>
      <c r="E6" s="718" t="s">
        <v>182</v>
      </c>
      <c r="F6" s="718" t="s">
        <v>181</v>
      </c>
      <c r="G6" s="718" t="s">
        <v>182</v>
      </c>
      <c r="H6" s="718" t="s">
        <v>181</v>
      </c>
      <c r="I6" s="718" t="s">
        <v>182</v>
      </c>
      <c r="J6" s="718" t="s">
        <v>181</v>
      </c>
      <c r="K6" s="718" t="s">
        <v>182</v>
      </c>
      <c r="L6" s="718" t="s">
        <v>181</v>
      </c>
      <c r="M6" s="718" t="s">
        <v>182</v>
      </c>
      <c r="N6" s="718" t="s">
        <v>181</v>
      </c>
      <c r="O6" s="718" t="s">
        <v>182</v>
      </c>
      <c r="P6" s="718" t="s">
        <v>181</v>
      </c>
      <c r="Q6" s="718" t="s">
        <v>182</v>
      </c>
      <c r="R6" s="718" t="s">
        <v>181</v>
      </c>
      <c r="S6" s="718" t="s">
        <v>182</v>
      </c>
      <c r="T6" s="718" t="s">
        <v>200</v>
      </c>
      <c r="U6" s="1537"/>
    </row>
    <row r="7" spans="1:23" ht="18" customHeight="1" thickBot="1">
      <c r="A7" s="1194"/>
      <c r="B7" s="442" t="s">
        <v>666</v>
      </c>
      <c r="C7" s="442" t="s">
        <v>667</v>
      </c>
      <c r="D7" s="442" t="s">
        <v>666</v>
      </c>
      <c r="E7" s="442" t="s">
        <v>667</v>
      </c>
      <c r="F7" s="442" t="s">
        <v>666</v>
      </c>
      <c r="G7" s="442" t="s">
        <v>667</v>
      </c>
      <c r="H7" s="442" t="s">
        <v>666</v>
      </c>
      <c r="I7" s="442" t="s">
        <v>667</v>
      </c>
      <c r="J7" s="442" t="s">
        <v>666</v>
      </c>
      <c r="K7" s="442" t="s">
        <v>667</v>
      </c>
      <c r="L7" s="442" t="s">
        <v>666</v>
      </c>
      <c r="M7" s="442" t="s">
        <v>667</v>
      </c>
      <c r="N7" s="442" t="s">
        <v>666</v>
      </c>
      <c r="O7" s="442" t="s">
        <v>667</v>
      </c>
      <c r="P7" s="442" t="s">
        <v>666</v>
      </c>
      <c r="Q7" s="442" t="s">
        <v>667</v>
      </c>
      <c r="R7" s="442" t="s">
        <v>666</v>
      </c>
      <c r="S7" s="442" t="s">
        <v>667</v>
      </c>
      <c r="T7" s="714" t="s">
        <v>8</v>
      </c>
      <c r="U7" s="1538"/>
    </row>
    <row r="8" spans="1:23" ht="22.5" customHeight="1" thickTop="1">
      <c r="A8" s="279" t="s">
        <v>12</v>
      </c>
      <c r="B8" s="655">
        <v>15</v>
      </c>
      <c r="C8" s="655">
        <v>3</v>
      </c>
      <c r="D8" s="655">
        <v>10</v>
      </c>
      <c r="E8" s="655">
        <v>4</v>
      </c>
      <c r="F8" s="655">
        <v>5</v>
      </c>
      <c r="G8" s="655">
        <v>2</v>
      </c>
      <c r="H8" s="655">
        <v>8</v>
      </c>
      <c r="I8" s="655">
        <v>6</v>
      </c>
      <c r="J8" s="655">
        <v>9</v>
      </c>
      <c r="K8" s="655">
        <v>15</v>
      </c>
      <c r="L8" s="655">
        <v>0</v>
      </c>
      <c r="M8" s="655">
        <v>4</v>
      </c>
      <c r="N8" s="655">
        <v>0</v>
      </c>
      <c r="O8" s="655">
        <v>0</v>
      </c>
      <c r="P8" s="655">
        <v>0</v>
      </c>
      <c r="Q8" s="655">
        <v>0</v>
      </c>
      <c r="R8" s="655">
        <f>SUM(P8,N8,L8,J8,H8,F8,D8,B8)</f>
        <v>47</v>
      </c>
      <c r="S8" s="655">
        <f>SUM(Q8,O8,M8,K8,I8,G8,E8,C8)</f>
        <v>34</v>
      </c>
      <c r="T8" s="655">
        <f>SUM(R8:S8)</f>
        <v>81</v>
      </c>
      <c r="U8" s="280" t="s">
        <v>13</v>
      </c>
    </row>
    <row r="9" spans="1:23" ht="22.5" customHeight="1">
      <c r="A9" s="281" t="s">
        <v>14</v>
      </c>
      <c r="B9" s="657">
        <v>22</v>
      </c>
      <c r="C9" s="657">
        <v>4</v>
      </c>
      <c r="D9" s="657">
        <v>35</v>
      </c>
      <c r="E9" s="657">
        <v>9</v>
      </c>
      <c r="F9" s="657">
        <v>10</v>
      </c>
      <c r="G9" s="657">
        <v>1</v>
      </c>
      <c r="H9" s="657">
        <v>0</v>
      </c>
      <c r="I9" s="657">
        <v>0</v>
      </c>
      <c r="J9" s="657">
        <v>0</v>
      </c>
      <c r="K9" s="657">
        <v>0</v>
      </c>
      <c r="L9" s="657">
        <v>0</v>
      </c>
      <c r="M9" s="657">
        <v>0</v>
      </c>
      <c r="N9" s="657">
        <v>0</v>
      </c>
      <c r="O9" s="657">
        <v>0</v>
      </c>
      <c r="P9" s="657">
        <v>0</v>
      </c>
      <c r="Q9" s="657">
        <v>0</v>
      </c>
      <c r="R9" s="657">
        <f t="shared" ref="R9:S22" si="0">SUM(P9,N9,L9,J9,H9,F9,D9,B9)</f>
        <v>67</v>
      </c>
      <c r="S9" s="657">
        <f t="shared" si="0"/>
        <v>14</v>
      </c>
      <c r="T9" s="657">
        <f t="shared" ref="T9:T22" si="1">SUM(R9:S9)</f>
        <v>81</v>
      </c>
      <c r="U9" s="282" t="s">
        <v>15</v>
      </c>
    </row>
    <row r="10" spans="1:23" ht="22.5" customHeight="1">
      <c r="A10" s="281" t="s">
        <v>16</v>
      </c>
      <c r="B10" s="657">
        <v>6</v>
      </c>
      <c r="C10" s="657">
        <v>2</v>
      </c>
      <c r="D10" s="657">
        <v>5</v>
      </c>
      <c r="E10" s="657">
        <v>3</v>
      </c>
      <c r="F10" s="657">
        <v>2</v>
      </c>
      <c r="G10" s="657">
        <v>0</v>
      </c>
      <c r="H10" s="657">
        <v>0</v>
      </c>
      <c r="I10" s="657">
        <v>0</v>
      </c>
      <c r="J10" s="657">
        <v>0</v>
      </c>
      <c r="K10" s="657">
        <v>0</v>
      </c>
      <c r="L10" s="657">
        <v>0</v>
      </c>
      <c r="M10" s="657">
        <v>0</v>
      </c>
      <c r="N10" s="657">
        <v>0</v>
      </c>
      <c r="O10" s="657">
        <v>0</v>
      </c>
      <c r="P10" s="657">
        <v>0</v>
      </c>
      <c r="Q10" s="657">
        <v>0</v>
      </c>
      <c r="R10" s="657">
        <f t="shared" si="0"/>
        <v>13</v>
      </c>
      <c r="S10" s="657">
        <f t="shared" si="0"/>
        <v>5</v>
      </c>
      <c r="T10" s="657">
        <f t="shared" si="1"/>
        <v>18</v>
      </c>
      <c r="U10" s="282" t="s">
        <v>556</v>
      </c>
    </row>
    <row r="11" spans="1:23" ht="22.5" customHeight="1">
      <c r="A11" s="281" t="s">
        <v>18</v>
      </c>
      <c r="B11" s="657">
        <v>5</v>
      </c>
      <c r="C11" s="657">
        <v>2</v>
      </c>
      <c r="D11" s="657">
        <v>20</v>
      </c>
      <c r="E11" s="657">
        <v>10</v>
      </c>
      <c r="F11" s="657">
        <v>37</v>
      </c>
      <c r="G11" s="657">
        <v>20</v>
      </c>
      <c r="H11" s="657">
        <v>0</v>
      </c>
      <c r="I11" s="657">
        <v>0</v>
      </c>
      <c r="J11" s="657">
        <v>2</v>
      </c>
      <c r="K11" s="657">
        <v>0</v>
      </c>
      <c r="L11" s="657">
        <v>2</v>
      </c>
      <c r="M11" s="657">
        <v>0</v>
      </c>
      <c r="N11" s="657">
        <v>0</v>
      </c>
      <c r="O11" s="657">
        <v>0</v>
      </c>
      <c r="P11" s="657">
        <v>0</v>
      </c>
      <c r="Q11" s="657">
        <v>0</v>
      </c>
      <c r="R11" s="657">
        <f t="shared" si="0"/>
        <v>66</v>
      </c>
      <c r="S11" s="657">
        <f t="shared" si="0"/>
        <v>32</v>
      </c>
      <c r="T11" s="657">
        <f t="shared" si="1"/>
        <v>98</v>
      </c>
      <c r="U11" s="282" t="s">
        <v>19</v>
      </c>
    </row>
    <row r="12" spans="1:23" ht="22.5" customHeight="1">
      <c r="A12" s="281" t="s">
        <v>20</v>
      </c>
      <c r="B12" s="657">
        <v>78</v>
      </c>
      <c r="C12" s="657">
        <v>35</v>
      </c>
      <c r="D12" s="657">
        <v>421</v>
      </c>
      <c r="E12" s="657">
        <v>160</v>
      </c>
      <c r="F12" s="657">
        <v>291</v>
      </c>
      <c r="G12" s="657">
        <v>160</v>
      </c>
      <c r="H12" s="657">
        <v>38</v>
      </c>
      <c r="I12" s="657">
        <v>20</v>
      </c>
      <c r="J12" s="657">
        <v>12</v>
      </c>
      <c r="K12" s="657">
        <v>12</v>
      </c>
      <c r="L12" s="657">
        <v>25</v>
      </c>
      <c r="M12" s="657">
        <v>15</v>
      </c>
      <c r="N12" s="657">
        <v>19</v>
      </c>
      <c r="O12" s="657">
        <v>6</v>
      </c>
      <c r="P12" s="657">
        <v>0</v>
      </c>
      <c r="Q12" s="657">
        <v>0</v>
      </c>
      <c r="R12" s="657">
        <v>884</v>
      </c>
      <c r="S12" s="657">
        <v>408</v>
      </c>
      <c r="T12" s="657">
        <v>1292</v>
      </c>
      <c r="U12" s="282"/>
    </row>
    <row r="13" spans="1:23" ht="22.5" customHeight="1">
      <c r="A13" s="281" t="s">
        <v>22</v>
      </c>
      <c r="B13" s="657">
        <v>53</v>
      </c>
      <c r="C13" s="657">
        <v>60</v>
      </c>
      <c r="D13" s="657">
        <v>60</v>
      </c>
      <c r="E13" s="657">
        <v>52</v>
      </c>
      <c r="F13" s="657">
        <v>22</v>
      </c>
      <c r="G13" s="657">
        <v>11</v>
      </c>
      <c r="H13" s="657">
        <v>0</v>
      </c>
      <c r="I13" s="657">
        <v>0</v>
      </c>
      <c r="J13" s="657">
        <v>0</v>
      </c>
      <c r="K13" s="657">
        <v>0</v>
      </c>
      <c r="L13" s="657">
        <v>0</v>
      </c>
      <c r="M13" s="657">
        <v>0</v>
      </c>
      <c r="N13" s="657">
        <v>0</v>
      </c>
      <c r="O13" s="657">
        <v>0</v>
      </c>
      <c r="P13" s="657">
        <v>0</v>
      </c>
      <c r="Q13" s="657">
        <v>0</v>
      </c>
      <c r="R13" s="657">
        <f t="shared" si="0"/>
        <v>135</v>
      </c>
      <c r="S13" s="657">
        <f t="shared" si="0"/>
        <v>123</v>
      </c>
      <c r="T13" s="657">
        <f t="shared" si="1"/>
        <v>258</v>
      </c>
      <c r="U13" s="282" t="s">
        <v>23</v>
      </c>
    </row>
    <row r="14" spans="1:23" ht="22.5" customHeight="1">
      <c r="A14" s="281" t="s">
        <v>24</v>
      </c>
      <c r="B14" s="657">
        <v>30</v>
      </c>
      <c r="C14" s="657">
        <v>12</v>
      </c>
      <c r="D14" s="657">
        <v>131</v>
      </c>
      <c r="E14" s="657">
        <v>43</v>
      </c>
      <c r="F14" s="657">
        <v>47</v>
      </c>
      <c r="G14" s="657">
        <v>43</v>
      </c>
      <c r="H14" s="657">
        <v>0</v>
      </c>
      <c r="I14" s="657">
        <v>1</v>
      </c>
      <c r="J14" s="657">
        <v>0</v>
      </c>
      <c r="K14" s="657">
        <v>0</v>
      </c>
      <c r="L14" s="657">
        <v>0</v>
      </c>
      <c r="M14" s="657">
        <v>0</v>
      </c>
      <c r="N14" s="657">
        <v>0</v>
      </c>
      <c r="O14" s="657">
        <v>0</v>
      </c>
      <c r="P14" s="657">
        <v>0</v>
      </c>
      <c r="Q14" s="657">
        <v>0</v>
      </c>
      <c r="R14" s="657">
        <f t="shared" si="0"/>
        <v>208</v>
      </c>
      <c r="S14" s="657">
        <f t="shared" si="0"/>
        <v>99</v>
      </c>
      <c r="T14" s="657">
        <f t="shared" si="1"/>
        <v>307</v>
      </c>
      <c r="U14" s="282" t="s">
        <v>25</v>
      </c>
    </row>
    <row r="15" spans="1:23" ht="22.5" customHeight="1">
      <c r="A15" s="281" t="s">
        <v>26</v>
      </c>
      <c r="B15" s="657">
        <v>0</v>
      </c>
      <c r="C15" s="657">
        <v>0</v>
      </c>
      <c r="D15" s="657">
        <v>2</v>
      </c>
      <c r="E15" s="657">
        <v>2</v>
      </c>
      <c r="F15" s="657">
        <v>9</v>
      </c>
      <c r="G15" s="657">
        <v>3</v>
      </c>
      <c r="H15" s="657">
        <v>0</v>
      </c>
      <c r="I15" s="657">
        <v>0</v>
      </c>
      <c r="J15" s="657">
        <v>0</v>
      </c>
      <c r="K15" s="657">
        <v>0</v>
      </c>
      <c r="L15" s="657">
        <v>0</v>
      </c>
      <c r="M15" s="657">
        <v>0</v>
      </c>
      <c r="N15" s="657">
        <v>0</v>
      </c>
      <c r="O15" s="657">
        <v>0</v>
      </c>
      <c r="P15" s="657">
        <v>0</v>
      </c>
      <c r="Q15" s="657">
        <v>0</v>
      </c>
      <c r="R15" s="657">
        <f t="shared" si="0"/>
        <v>11</v>
      </c>
      <c r="S15" s="657">
        <f t="shared" si="0"/>
        <v>5</v>
      </c>
      <c r="T15" s="657">
        <f t="shared" si="1"/>
        <v>16</v>
      </c>
      <c r="U15" s="282" t="s">
        <v>27</v>
      </c>
    </row>
    <row r="16" spans="1:23" ht="22.5" customHeight="1">
      <c r="A16" s="281" t="s">
        <v>28</v>
      </c>
      <c r="B16" s="657">
        <v>15</v>
      </c>
      <c r="C16" s="657">
        <v>2</v>
      </c>
      <c r="D16" s="657">
        <v>25</v>
      </c>
      <c r="E16" s="657">
        <v>9</v>
      </c>
      <c r="F16" s="657">
        <v>15</v>
      </c>
      <c r="G16" s="657">
        <v>10</v>
      </c>
      <c r="H16" s="657">
        <v>5</v>
      </c>
      <c r="I16" s="657">
        <v>1</v>
      </c>
      <c r="J16" s="657">
        <v>7</v>
      </c>
      <c r="K16" s="657">
        <v>4</v>
      </c>
      <c r="L16" s="657">
        <v>3</v>
      </c>
      <c r="M16" s="657">
        <v>2</v>
      </c>
      <c r="N16" s="657">
        <v>0</v>
      </c>
      <c r="O16" s="657">
        <v>0</v>
      </c>
      <c r="P16" s="657">
        <v>0</v>
      </c>
      <c r="Q16" s="657">
        <v>0</v>
      </c>
      <c r="R16" s="657">
        <f t="shared" si="0"/>
        <v>70</v>
      </c>
      <c r="S16" s="657">
        <f t="shared" si="0"/>
        <v>28</v>
      </c>
      <c r="T16" s="657">
        <f t="shared" si="1"/>
        <v>98</v>
      </c>
      <c r="U16" s="282" t="s">
        <v>29</v>
      </c>
    </row>
    <row r="17" spans="1:21" ht="22.5" customHeight="1">
      <c r="A17" s="281" t="s">
        <v>30</v>
      </c>
      <c r="B17" s="657">
        <v>16</v>
      </c>
      <c r="C17" s="657">
        <v>0</v>
      </c>
      <c r="D17" s="657">
        <v>71</v>
      </c>
      <c r="E17" s="657">
        <v>9</v>
      </c>
      <c r="F17" s="657">
        <v>34</v>
      </c>
      <c r="G17" s="657">
        <v>15</v>
      </c>
      <c r="H17" s="657">
        <v>15</v>
      </c>
      <c r="I17" s="657">
        <v>17</v>
      </c>
      <c r="J17" s="657">
        <v>16</v>
      </c>
      <c r="K17" s="657">
        <v>6</v>
      </c>
      <c r="L17" s="657">
        <v>0</v>
      </c>
      <c r="M17" s="657">
        <v>0</v>
      </c>
      <c r="N17" s="657">
        <v>0</v>
      </c>
      <c r="O17" s="657">
        <v>0</v>
      </c>
      <c r="P17" s="657">
        <v>0</v>
      </c>
      <c r="Q17" s="657">
        <v>0</v>
      </c>
      <c r="R17" s="657">
        <f t="shared" si="0"/>
        <v>152</v>
      </c>
      <c r="S17" s="657">
        <f t="shared" si="0"/>
        <v>47</v>
      </c>
      <c r="T17" s="657">
        <f t="shared" si="1"/>
        <v>199</v>
      </c>
      <c r="U17" s="282" t="s">
        <v>31</v>
      </c>
    </row>
    <row r="18" spans="1:21" ht="22.5" customHeight="1">
      <c r="A18" s="281" t="s">
        <v>32</v>
      </c>
      <c r="B18" s="657">
        <v>0</v>
      </c>
      <c r="C18" s="657">
        <v>0</v>
      </c>
      <c r="D18" s="657">
        <v>32</v>
      </c>
      <c r="E18" s="657">
        <v>9</v>
      </c>
      <c r="F18" s="657">
        <v>25</v>
      </c>
      <c r="G18" s="657">
        <v>12</v>
      </c>
      <c r="H18" s="657">
        <v>0</v>
      </c>
      <c r="I18" s="657">
        <v>0</v>
      </c>
      <c r="J18" s="657">
        <v>0</v>
      </c>
      <c r="K18" s="657">
        <v>0</v>
      </c>
      <c r="L18" s="657">
        <v>0</v>
      </c>
      <c r="M18" s="657">
        <v>0</v>
      </c>
      <c r="N18" s="657">
        <v>0</v>
      </c>
      <c r="O18" s="657">
        <v>0</v>
      </c>
      <c r="P18" s="657">
        <v>0</v>
      </c>
      <c r="Q18" s="657">
        <v>0</v>
      </c>
      <c r="R18" s="657">
        <f t="shared" si="0"/>
        <v>57</v>
      </c>
      <c r="S18" s="657">
        <f t="shared" si="0"/>
        <v>21</v>
      </c>
      <c r="T18" s="657">
        <f t="shared" si="1"/>
        <v>78</v>
      </c>
      <c r="U18" s="282" t="s">
        <v>33</v>
      </c>
    </row>
    <row r="19" spans="1:21" ht="22.5" customHeight="1">
      <c r="A19" s="281" t="s">
        <v>34</v>
      </c>
      <c r="B19" s="657">
        <v>0</v>
      </c>
      <c r="C19" s="657">
        <v>0</v>
      </c>
      <c r="D19" s="657">
        <v>7</v>
      </c>
      <c r="E19" s="657">
        <v>5</v>
      </c>
      <c r="F19" s="657">
        <v>17</v>
      </c>
      <c r="G19" s="657">
        <v>11</v>
      </c>
      <c r="H19" s="657">
        <v>0</v>
      </c>
      <c r="I19" s="657">
        <v>0</v>
      </c>
      <c r="J19" s="657">
        <v>0</v>
      </c>
      <c r="K19" s="657">
        <v>0</v>
      </c>
      <c r="L19" s="657">
        <v>0</v>
      </c>
      <c r="M19" s="657">
        <v>0</v>
      </c>
      <c r="N19" s="657">
        <v>0</v>
      </c>
      <c r="O19" s="657">
        <v>0</v>
      </c>
      <c r="P19" s="657">
        <v>0</v>
      </c>
      <c r="Q19" s="657">
        <v>0</v>
      </c>
      <c r="R19" s="657">
        <f t="shared" si="0"/>
        <v>24</v>
      </c>
      <c r="S19" s="657">
        <f t="shared" si="0"/>
        <v>16</v>
      </c>
      <c r="T19" s="657">
        <f t="shared" si="1"/>
        <v>40</v>
      </c>
      <c r="U19" s="282" t="s">
        <v>35</v>
      </c>
    </row>
    <row r="20" spans="1:21" ht="22.5" customHeight="1">
      <c r="A20" s="281" t="s">
        <v>36</v>
      </c>
      <c r="B20" s="657">
        <v>35</v>
      </c>
      <c r="C20" s="657">
        <v>6</v>
      </c>
      <c r="D20" s="657">
        <v>39</v>
      </c>
      <c r="E20" s="657">
        <v>15</v>
      </c>
      <c r="F20" s="657">
        <v>21</v>
      </c>
      <c r="G20" s="657">
        <v>6</v>
      </c>
      <c r="H20" s="657">
        <v>0</v>
      </c>
      <c r="I20" s="657">
        <v>0</v>
      </c>
      <c r="J20" s="657">
        <v>0</v>
      </c>
      <c r="K20" s="657">
        <v>0</v>
      </c>
      <c r="L20" s="657">
        <v>0</v>
      </c>
      <c r="M20" s="657">
        <v>0</v>
      </c>
      <c r="N20" s="657">
        <v>0</v>
      </c>
      <c r="O20" s="657">
        <v>0</v>
      </c>
      <c r="P20" s="657">
        <v>0</v>
      </c>
      <c r="Q20" s="657">
        <v>0</v>
      </c>
      <c r="R20" s="657">
        <f t="shared" si="0"/>
        <v>95</v>
      </c>
      <c r="S20" s="657">
        <f t="shared" si="0"/>
        <v>27</v>
      </c>
      <c r="T20" s="657">
        <f t="shared" si="1"/>
        <v>122</v>
      </c>
      <c r="U20" s="282" t="s">
        <v>37</v>
      </c>
    </row>
    <row r="21" spans="1:21" ht="22.5" customHeight="1">
      <c r="A21" s="281" t="s">
        <v>38</v>
      </c>
      <c r="B21" s="657">
        <v>45</v>
      </c>
      <c r="C21" s="657">
        <v>18</v>
      </c>
      <c r="D21" s="657">
        <v>95</v>
      </c>
      <c r="E21" s="657">
        <v>27</v>
      </c>
      <c r="F21" s="657">
        <v>9</v>
      </c>
      <c r="G21" s="657">
        <v>7</v>
      </c>
      <c r="H21" s="657">
        <v>0</v>
      </c>
      <c r="I21" s="657">
        <v>0</v>
      </c>
      <c r="J21" s="657">
        <v>0</v>
      </c>
      <c r="K21" s="657">
        <v>0</v>
      </c>
      <c r="L21" s="657">
        <v>0</v>
      </c>
      <c r="M21" s="657">
        <v>0</v>
      </c>
      <c r="N21" s="657">
        <v>0</v>
      </c>
      <c r="O21" s="657">
        <v>0</v>
      </c>
      <c r="P21" s="657">
        <v>0</v>
      </c>
      <c r="Q21" s="657">
        <v>0</v>
      </c>
      <c r="R21" s="657">
        <f t="shared" si="0"/>
        <v>149</v>
      </c>
      <c r="S21" s="657">
        <f t="shared" si="0"/>
        <v>52</v>
      </c>
      <c r="T21" s="657">
        <f t="shared" si="1"/>
        <v>201</v>
      </c>
      <c r="U21" s="282" t="s">
        <v>39</v>
      </c>
    </row>
    <row r="22" spans="1:21" ht="22.5" customHeight="1" thickBot="1">
      <c r="A22" s="283" t="s">
        <v>40</v>
      </c>
      <c r="B22" s="725">
        <v>0</v>
      </c>
      <c r="C22" s="725">
        <v>0</v>
      </c>
      <c r="D22" s="657">
        <v>4</v>
      </c>
      <c r="E22" s="725">
        <v>7</v>
      </c>
      <c r="F22" s="725">
        <v>11</v>
      </c>
      <c r="G22" s="725">
        <v>2</v>
      </c>
      <c r="H22" s="657">
        <v>0</v>
      </c>
      <c r="I22" s="725">
        <v>0</v>
      </c>
      <c r="J22" s="725">
        <v>0</v>
      </c>
      <c r="K22" s="725">
        <v>0</v>
      </c>
      <c r="L22" s="725">
        <v>0</v>
      </c>
      <c r="M22" s="657">
        <v>0</v>
      </c>
      <c r="N22" s="725">
        <v>0</v>
      </c>
      <c r="O22" s="725">
        <v>0</v>
      </c>
      <c r="P22" s="725">
        <v>0</v>
      </c>
      <c r="Q22" s="657">
        <v>0</v>
      </c>
      <c r="R22" s="725">
        <f t="shared" si="0"/>
        <v>15</v>
      </c>
      <c r="S22" s="725">
        <f t="shared" si="0"/>
        <v>9</v>
      </c>
      <c r="T22" s="725">
        <f t="shared" si="1"/>
        <v>24</v>
      </c>
      <c r="U22" s="726" t="s">
        <v>41</v>
      </c>
    </row>
    <row r="23" spans="1:21" ht="22.5" customHeight="1" thickTop="1" thickBot="1">
      <c r="A23" s="884" t="s">
        <v>4</v>
      </c>
      <c r="B23" s="74">
        <f>SUM(B8:B22)</f>
        <v>320</v>
      </c>
      <c r="C23" s="74">
        <f t="shared" ref="C23:T23" si="2">SUM(C8:C22)</f>
        <v>144</v>
      </c>
      <c r="D23" s="74">
        <f t="shared" si="2"/>
        <v>957</v>
      </c>
      <c r="E23" s="74">
        <f t="shared" si="2"/>
        <v>364</v>
      </c>
      <c r="F23" s="74">
        <f t="shared" si="2"/>
        <v>555</v>
      </c>
      <c r="G23" s="74">
        <f t="shared" si="2"/>
        <v>303</v>
      </c>
      <c r="H23" s="74">
        <f t="shared" si="2"/>
        <v>66</v>
      </c>
      <c r="I23" s="74">
        <f t="shared" si="2"/>
        <v>45</v>
      </c>
      <c r="J23" s="74">
        <f t="shared" si="2"/>
        <v>46</v>
      </c>
      <c r="K23" s="74">
        <f t="shared" si="2"/>
        <v>37</v>
      </c>
      <c r="L23" s="74">
        <f t="shared" si="2"/>
        <v>30</v>
      </c>
      <c r="M23" s="74">
        <f t="shared" si="2"/>
        <v>21</v>
      </c>
      <c r="N23" s="74">
        <f t="shared" si="2"/>
        <v>19</v>
      </c>
      <c r="O23" s="74">
        <f t="shared" si="2"/>
        <v>6</v>
      </c>
      <c r="P23" s="74">
        <f t="shared" si="2"/>
        <v>0</v>
      </c>
      <c r="Q23" s="74">
        <f t="shared" si="2"/>
        <v>0</v>
      </c>
      <c r="R23" s="74">
        <f t="shared" si="2"/>
        <v>1993</v>
      </c>
      <c r="S23" s="74">
        <f t="shared" si="2"/>
        <v>920</v>
      </c>
      <c r="T23" s="74">
        <f t="shared" si="2"/>
        <v>2913</v>
      </c>
      <c r="U23" s="100" t="s">
        <v>8</v>
      </c>
    </row>
    <row r="24" spans="1:21" ht="20.100000000000001" customHeight="1" thickTop="1"/>
    <row r="25" spans="1:21" ht="20.100000000000001" customHeight="1"/>
    <row r="26" spans="1:21" ht="20.100000000000001" customHeight="1"/>
    <row r="27" spans="1:21" ht="20.100000000000001" customHeight="1"/>
    <row r="28" spans="1:21" ht="20.100000000000001" customHeight="1"/>
    <row r="29" spans="1:21" ht="20.100000000000001" customHeight="1"/>
    <row r="30" spans="1:21" ht="20.100000000000001" customHeight="1"/>
  </sheetData>
  <mergeCells count="16">
    <mergeCell ref="A1:U1"/>
    <mergeCell ref="A2:U2"/>
    <mergeCell ref="A4:A7"/>
    <mergeCell ref="B4:C4"/>
    <mergeCell ref="D4:E5"/>
    <mergeCell ref="F4:G5"/>
    <mergeCell ref="H4:I5"/>
    <mergeCell ref="J4:K5"/>
    <mergeCell ref="L4:M5"/>
    <mergeCell ref="N4:O5"/>
    <mergeCell ref="P4:Q4"/>
    <mergeCell ref="R4:T4"/>
    <mergeCell ref="U4:U7"/>
    <mergeCell ref="B5:C5"/>
    <mergeCell ref="P5:Q5"/>
    <mergeCell ref="R5:T5"/>
  </mergeCells>
  <printOptions horizontalCentered="1"/>
  <pageMargins left="1" right="1" top="1.5" bottom="1" header="1.5" footer="1"/>
  <pageSetup paperSize="9" scale="8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B31"/>
  <sheetViews>
    <sheetView rightToLeft="1" view="pageBreakPreview" zoomScale="75" zoomScaleNormal="100" zoomScaleSheetLayoutView="75" workbookViewId="0">
      <selection activeCell="A43" sqref="A43:A48"/>
    </sheetView>
  </sheetViews>
  <sheetFormatPr defaultRowHeight="12.75"/>
  <cols>
    <col min="1" max="1" width="20.42578125" style="82" customWidth="1"/>
    <col min="2" max="2" width="5.5703125" style="82" customWidth="1"/>
    <col min="3" max="3" width="7.7109375" style="82" customWidth="1"/>
    <col min="4" max="5" width="7" style="82" customWidth="1"/>
    <col min="6" max="6" width="6.42578125" style="82" customWidth="1"/>
    <col min="7" max="7" width="7.140625" style="82" customWidth="1"/>
    <col min="8" max="8" width="5.7109375" style="82" customWidth="1"/>
    <col min="9" max="9" width="7.7109375" style="82" customWidth="1"/>
    <col min="10" max="10" width="6.28515625" style="82" customWidth="1"/>
    <col min="11" max="11" width="7.7109375" style="82" customWidth="1"/>
    <col min="12" max="12" width="6.5703125" style="82" customWidth="1"/>
    <col min="13" max="13" width="7.85546875" style="82" customWidth="1"/>
    <col min="14" max="14" width="6.42578125" style="298" customWidth="1"/>
    <col min="15" max="15" width="8.28515625" style="298" customWidth="1"/>
    <col min="16" max="16" width="6.140625" style="298" customWidth="1"/>
    <col min="17" max="17" width="7.140625" style="298" customWidth="1"/>
    <col min="18" max="18" width="8.7109375" style="298" customWidth="1"/>
    <col min="19" max="19" width="6.42578125" style="298" customWidth="1"/>
    <col min="20" max="20" width="7" style="298" customWidth="1"/>
    <col min="21" max="21" width="26.7109375" style="82" customWidth="1"/>
    <col min="22" max="16384" width="9.140625" style="82"/>
  </cols>
  <sheetData>
    <row r="1" spans="1:48" s="286" customFormat="1" ht="21" customHeight="1">
      <c r="A1" s="1134" t="s">
        <v>989</v>
      </c>
      <c r="B1" s="1134"/>
      <c r="C1" s="1134"/>
      <c r="D1" s="1134"/>
      <c r="E1" s="1134"/>
      <c r="F1" s="1134"/>
      <c r="G1" s="1134"/>
      <c r="H1" s="1134"/>
      <c r="I1" s="1134"/>
      <c r="J1" s="1134"/>
      <c r="K1" s="1134"/>
      <c r="L1" s="1134"/>
      <c r="M1" s="1134"/>
      <c r="N1" s="1134"/>
      <c r="O1" s="1134"/>
      <c r="P1" s="1134"/>
      <c r="Q1" s="1134"/>
      <c r="R1" s="1134"/>
      <c r="S1" s="1134"/>
      <c r="T1" s="1134"/>
      <c r="U1" s="1134"/>
    </row>
    <row r="2" spans="1:48" s="286" customFormat="1" ht="15.75" customHeight="1">
      <c r="A2" s="1264" t="s">
        <v>749</v>
      </c>
      <c r="B2" s="1264"/>
      <c r="C2" s="1264"/>
      <c r="D2" s="1264"/>
      <c r="E2" s="1264"/>
      <c r="F2" s="1264"/>
      <c r="G2" s="1264"/>
      <c r="H2" s="1264"/>
      <c r="I2" s="1264"/>
      <c r="J2" s="1264"/>
      <c r="K2" s="1264"/>
      <c r="L2" s="1264"/>
      <c r="M2" s="1264"/>
      <c r="N2" s="1264"/>
      <c r="O2" s="1264"/>
      <c r="P2" s="1264"/>
      <c r="Q2" s="1264"/>
      <c r="R2" s="1264"/>
      <c r="S2" s="1264"/>
      <c r="T2" s="1264"/>
      <c r="U2" s="1264"/>
    </row>
    <row r="3" spans="1:48" ht="14.25" customHeight="1" thickBot="1">
      <c r="A3" s="1148" t="s">
        <v>828</v>
      </c>
      <c r="B3" s="1148"/>
      <c r="C3" s="1148"/>
      <c r="D3" s="1148"/>
      <c r="E3" s="1148"/>
      <c r="F3" s="1148"/>
      <c r="G3" s="1148"/>
      <c r="H3" s="1148"/>
      <c r="I3" s="1148"/>
      <c r="J3" s="1148"/>
      <c r="K3" s="1148"/>
      <c r="L3" s="1148"/>
      <c r="M3" s="1148"/>
      <c r="N3" s="1148"/>
      <c r="O3" s="1148"/>
      <c r="P3" s="1148"/>
      <c r="Q3" s="1148"/>
      <c r="R3" s="1148"/>
      <c r="S3" s="1148"/>
      <c r="T3" s="1148"/>
      <c r="U3" s="287" t="s">
        <v>2</v>
      </c>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row>
    <row r="4" spans="1:48" ht="16.5" customHeight="1" thickTop="1">
      <c r="A4" s="1201" t="s">
        <v>563</v>
      </c>
      <c r="B4" s="1545" t="s">
        <v>512</v>
      </c>
      <c r="C4" s="1545"/>
      <c r="D4" s="1546" t="s">
        <v>513</v>
      </c>
      <c r="E4" s="1546"/>
      <c r="F4" s="1546" t="s">
        <v>561</v>
      </c>
      <c r="G4" s="1546"/>
      <c r="H4" s="1546" t="s">
        <v>247</v>
      </c>
      <c r="I4" s="1546"/>
      <c r="J4" s="1546" t="s">
        <v>248</v>
      </c>
      <c r="K4" s="1546"/>
      <c r="L4" s="1546" t="s">
        <v>249</v>
      </c>
      <c r="M4" s="1546"/>
      <c r="N4" s="1546" t="s">
        <v>250</v>
      </c>
      <c r="O4" s="1546"/>
      <c r="P4" s="1547" t="s">
        <v>709</v>
      </c>
      <c r="Q4" s="1547"/>
      <c r="R4" s="1546" t="s">
        <v>994</v>
      </c>
      <c r="S4" s="1546"/>
      <c r="T4" s="1546"/>
      <c r="U4" s="1203" t="s">
        <v>564</v>
      </c>
      <c r="V4" s="289"/>
    </row>
    <row r="5" spans="1:48" ht="27.75" customHeight="1">
      <c r="A5" s="1194"/>
      <c r="B5" s="1548" t="s">
        <v>840</v>
      </c>
      <c r="C5" s="1548"/>
      <c r="D5" s="1543"/>
      <c r="E5" s="1543"/>
      <c r="F5" s="1543"/>
      <c r="G5" s="1543"/>
      <c r="H5" s="1543"/>
      <c r="I5" s="1543"/>
      <c r="J5" s="1543"/>
      <c r="K5" s="1543"/>
      <c r="L5" s="1543"/>
      <c r="M5" s="1543"/>
      <c r="N5" s="1543"/>
      <c r="O5" s="1543"/>
      <c r="P5" s="1540" t="s">
        <v>710</v>
      </c>
      <c r="Q5" s="1540"/>
      <c r="R5" s="1543" t="s">
        <v>8</v>
      </c>
      <c r="S5" s="1543"/>
      <c r="T5" s="1543"/>
      <c r="U5" s="1204"/>
      <c r="V5" s="289"/>
    </row>
    <row r="6" spans="1:48" ht="21" customHeight="1">
      <c r="A6" s="1194"/>
      <c r="B6" s="718" t="s">
        <v>181</v>
      </c>
      <c r="C6" s="718" t="s">
        <v>182</v>
      </c>
      <c r="D6" s="718" t="s">
        <v>181</v>
      </c>
      <c r="E6" s="718" t="s">
        <v>182</v>
      </c>
      <c r="F6" s="718" t="s">
        <v>181</v>
      </c>
      <c r="G6" s="718" t="s">
        <v>182</v>
      </c>
      <c r="H6" s="718" t="s">
        <v>181</v>
      </c>
      <c r="I6" s="718" t="s">
        <v>182</v>
      </c>
      <c r="J6" s="718" t="s">
        <v>181</v>
      </c>
      <c r="K6" s="718" t="s">
        <v>182</v>
      </c>
      <c r="L6" s="718" t="s">
        <v>181</v>
      </c>
      <c r="M6" s="718" t="s">
        <v>182</v>
      </c>
      <c r="N6" s="718" t="s">
        <v>181</v>
      </c>
      <c r="O6" s="718" t="s">
        <v>182</v>
      </c>
      <c r="P6" s="718" t="s">
        <v>181</v>
      </c>
      <c r="Q6" s="718" t="s">
        <v>182</v>
      </c>
      <c r="R6" s="718" t="s">
        <v>181</v>
      </c>
      <c r="S6" s="718" t="s">
        <v>182</v>
      </c>
      <c r="T6" s="718" t="s">
        <v>200</v>
      </c>
      <c r="U6" s="1204"/>
      <c r="V6" s="289"/>
    </row>
    <row r="7" spans="1:48" ht="20.25" customHeight="1" thickBot="1">
      <c r="A7" s="1544"/>
      <c r="B7" s="890" t="s">
        <v>666</v>
      </c>
      <c r="C7" s="890" t="s">
        <v>667</v>
      </c>
      <c r="D7" s="890" t="s">
        <v>666</v>
      </c>
      <c r="E7" s="890" t="s">
        <v>667</v>
      </c>
      <c r="F7" s="890" t="s">
        <v>666</v>
      </c>
      <c r="G7" s="890" t="s">
        <v>667</v>
      </c>
      <c r="H7" s="890" t="s">
        <v>666</v>
      </c>
      <c r="I7" s="890" t="s">
        <v>667</v>
      </c>
      <c r="J7" s="890" t="s">
        <v>666</v>
      </c>
      <c r="K7" s="890" t="s">
        <v>667</v>
      </c>
      <c r="L7" s="890" t="s">
        <v>666</v>
      </c>
      <c r="M7" s="890" t="s">
        <v>667</v>
      </c>
      <c r="N7" s="890" t="s">
        <v>666</v>
      </c>
      <c r="O7" s="890" t="s">
        <v>667</v>
      </c>
      <c r="P7" s="890" t="s">
        <v>666</v>
      </c>
      <c r="Q7" s="890" t="s">
        <v>667</v>
      </c>
      <c r="R7" s="890" t="s">
        <v>666</v>
      </c>
      <c r="S7" s="890" t="s">
        <v>667</v>
      </c>
      <c r="T7" s="890" t="s">
        <v>8</v>
      </c>
      <c r="U7" s="1205"/>
      <c r="V7" s="289"/>
    </row>
    <row r="8" spans="1:48" ht="36.75" customHeight="1" thickTop="1">
      <c r="A8" s="290" t="s">
        <v>565</v>
      </c>
      <c r="B8" s="93">
        <v>0</v>
      </c>
      <c r="C8" s="93">
        <v>1</v>
      </c>
      <c r="D8" s="93">
        <v>20</v>
      </c>
      <c r="E8" s="93">
        <v>1</v>
      </c>
      <c r="F8" s="93">
        <v>1</v>
      </c>
      <c r="G8" s="93">
        <v>4</v>
      </c>
      <c r="H8" s="93">
        <v>0</v>
      </c>
      <c r="I8" s="93">
        <v>0</v>
      </c>
      <c r="J8" s="93">
        <v>0</v>
      </c>
      <c r="K8" s="93">
        <v>0</v>
      </c>
      <c r="L8" s="93">
        <v>0</v>
      </c>
      <c r="M8" s="93">
        <v>0</v>
      </c>
      <c r="N8" s="93">
        <v>0</v>
      </c>
      <c r="O8" s="93">
        <v>0</v>
      </c>
      <c r="P8" s="93">
        <v>0</v>
      </c>
      <c r="Q8" s="93">
        <v>0</v>
      </c>
      <c r="R8" s="93">
        <f>P8+N8+L8+J8+H8+F8+D8+B8</f>
        <v>21</v>
      </c>
      <c r="S8" s="93">
        <f>Q8+O8+M8+K8+I8+G8+E8+C8</f>
        <v>6</v>
      </c>
      <c r="T8" s="93">
        <f>SUM(R8:S8)</f>
        <v>27</v>
      </c>
      <c r="U8" s="291" t="s">
        <v>566</v>
      </c>
      <c r="V8" s="289"/>
      <c r="W8" s="292"/>
    </row>
    <row r="9" spans="1:48" ht="24.75" customHeight="1">
      <c r="A9" s="290" t="s">
        <v>567</v>
      </c>
      <c r="B9" s="93">
        <v>172</v>
      </c>
      <c r="C9" s="93">
        <v>51</v>
      </c>
      <c r="D9" s="93">
        <v>268</v>
      </c>
      <c r="E9" s="93">
        <v>138</v>
      </c>
      <c r="F9" s="93">
        <v>104</v>
      </c>
      <c r="G9" s="93">
        <v>71</v>
      </c>
      <c r="H9" s="93">
        <v>14</v>
      </c>
      <c r="I9" s="93">
        <v>10</v>
      </c>
      <c r="J9" s="93">
        <v>0</v>
      </c>
      <c r="K9" s="93">
        <v>0</v>
      </c>
      <c r="L9" s="93">
        <v>0</v>
      </c>
      <c r="M9" s="93">
        <v>0</v>
      </c>
      <c r="N9" s="93">
        <v>0</v>
      </c>
      <c r="O9" s="93">
        <v>0</v>
      </c>
      <c r="P9" s="93">
        <v>0</v>
      </c>
      <c r="Q9" s="93">
        <v>0</v>
      </c>
      <c r="R9" s="93">
        <f t="shared" ref="R9:S23" si="0">P9+N9+L9+J9+H9+F9+D9+B9</f>
        <v>558</v>
      </c>
      <c r="S9" s="93">
        <f t="shared" si="0"/>
        <v>270</v>
      </c>
      <c r="T9" s="93">
        <f t="shared" ref="T9:T23" si="1">SUM(R9:S9)</f>
        <v>828</v>
      </c>
      <c r="U9" s="291" t="s">
        <v>568</v>
      </c>
      <c r="V9" s="289"/>
      <c r="W9" s="292"/>
    </row>
    <row r="10" spans="1:48" ht="24.75" customHeight="1">
      <c r="A10" s="293" t="s">
        <v>569</v>
      </c>
      <c r="B10" s="93">
        <v>28</v>
      </c>
      <c r="C10" s="93">
        <v>14</v>
      </c>
      <c r="D10" s="93">
        <v>101</v>
      </c>
      <c r="E10" s="93">
        <v>57</v>
      </c>
      <c r="F10" s="93">
        <v>78</v>
      </c>
      <c r="G10" s="93">
        <v>49</v>
      </c>
      <c r="H10" s="93">
        <v>10</v>
      </c>
      <c r="I10" s="93">
        <v>3</v>
      </c>
      <c r="J10" s="93">
        <v>0</v>
      </c>
      <c r="K10" s="93">
        <v>0</v>
      </c>
      <c r="L10" s="93">
        <v>4</v>
      </c>
      <c r="M10" s="93">
        <v>0</v>
      </c>
      <c r="N10" s="93">
        <v>0</v>
      </c>
      <c r="O10" s="93">
        <v>0</v>
      </c>
      <c r="P10" s="93">
        <v>0</v>
      </c>
      <c r="Q10" s="93">
        <v>0</v>
      </c>
      <c r="R10" s="93">
        <f t="shared" si="0"/>
        <v>221</v>
      </c>
      <c r="S10" s="93">
        <f t="shared" si="0"/>
        <v>123</v>
      </c>
      <c r="T10" s="93">
        <f t="shared" si="1"/>
        <v>344</v>
      </c>
      <c r="U10" s="294" t="s">
        <v>570</v>
      </c>
      <c r="V10" s="289"/>
      <c r="W10" s="292"/>
    </row>
    <row r="11" spans="1:48" ht="24.95" customHeight="1">
      <c r="A11" s="293" t="s">
        <v>571</v>
      </c>
      <c r="B11" s="93">
        <v>0</v>
      </c>
      <c r="C11" s="93">
        <v>0</v>
      </c>
      <c r="D11" s="93">
        <v>0</v>
      </c>
      <c r="E11" s="93">
        <v>0</v>
      </c>
      <c r="F11" s="93">
        <v>0</v>
      </c>
      <c r="G11" s="93">
        <v>0</v>
      </c>
      <c r="H11" s="93">
        <v>0</v>
      </c>
      <c r="I11" s="93">
        <v>0</v>
      </c>
      <c r="J11" s="93">
        <v>0</v>
      </c>
      <c r="K11" s="93">
        <v>0</v>
      </c>
      <c r="L11" s="93">
        <v>0</v>
      </c>
      <c r="M11" s="93">
        <v>0</v>
      </c>
      <c r="N11" s="93">
        <v>0</v>
      </c>
      <c r="O11" s="93">
        <v>0</v>
      </c>
      <c r="P11" s="93">
        <v>0</v>
      </c>
      <c r="Q11" s="93">
        <v>0</v>
      </c>
      <c r="R11" s="93">
        <f t="shared" si="0"/>
        <v>0</v>
      </c>
      <c r="S11" s="93">
        <f t="shared" si="0"/>
        <v>0</v>
      </c>
      <c r="T11" s="93">
        <f t="shared" si="1"/>
        <v>0</v>
      </c>
      <c r="U11" s="291" t="s">
        <v>572</v>
      </c>
      <c r="V11" s="289"/>
      <c r="W11" s="292"/>
    </row>
    <row r="12" spans="1:48" ht="21" customHeight="1">
      <c r="A12" s="290" t="s">
        <v>573</v>
      </c>
      <c r="B12" s="93">
        <v>1</v>
      </c>
      <c r="C12" s="93">
        <v>1</v>
      </c>
      <c r="D12" s="93">
        <v>1</v>
      </c>
      <c r="E12" s="93">
        <v>0</v>
      </c>
      <c r="F12" s="93">
        <v>0</v>
      </c>
      <c r="G12" s="93">
        <v>0</v>
      </c>
      <c r="H12" s="93">
        <v>2</v>
      </c>
      <c r="I12" s="93">
        <v>1</v>
      </c>
      <c r="J12" s="93">
        <v>0</v>
      </c>
      <c r="K12" s="93">
        <v>0</v>
      </c>
      <c r="L12" s="93">
        <v>0</v>
      </c>
      <c r="M12" s="93">
        <v>2</v>
      </c>
      <c r="N12" s="93">
        <v>0</v>
      </c>
      <c r="O12" s="93">
        <v>0</v>
      </c>
      <c r="P12" s="93">
        <v>0</v>
      </c>
      <c r="Q12" s="93">
        <v>0</v>
      </c>
      <c r="R12" s="93">
        <f t="shared" si="0"/>
        <v>4</v>
      </c>
      <c r="S12" s="93">
        <f t="shared" si="0"/>
        <v>4</v>
      </c>
      <c r="T12" s="93">
        <f t="shared" si="1"/>
        <v>8</v>
      </c>
      <c r="U12" s="291" t="s">
        <v>574</v>
      </c>
      <c r="V12" s="289"/>
      <c r="W12" s="292"/>
    </row>
    <row r="13" spans="1:48" ht="24.95" customHeight="1">
      <c r="A13" s="290" t="s">
        <v>575</v>
      </c>
      <c r="B13" s="93">
        <v>2</v>
      </c>
      <c r="C13" s="93">
        <v>1</v>
      </c>
      <c r="D13" s="93">
        <v>9</v>
      </c>
      <c r="E13" s="93">
        <v>1</v>
      </c>
      <c r="F13" s="93">
        <v>3</v>
      </c>
      <c r="G13" s="93">
        <v>5</v>
      </c>
      <c r="H13" s="93">
        <v>0</v>
      </c>
      <c r="I13" s="93">
        <v>0</v>
      </c>
      <c r="J13" s="93">
        <v>0</v>
      </c>
      <c r="K13" s="93">
        <v>0</v>
      </c>
      <c r="L13" s="93">
        <v>0</v>
      </c>
      <c r="M13" s="93">
        <v>0</v>
      </c>
      <c r="N13" s="93">
        <v>0</v>
      </c>
      <c r="O13" s="93">
        <v>1</v>
      </c>
      <c r="P13" s="93">
        <v>0</v>
      </c>
      <c r="Q13" s="93">
        <v>0</v>
      </c>
      <c r="R13" s="93">
        <f t="shared" si="0"/>
        <v>14</v>
      </c>
      <c r="S13" s="93">
        <f t="shared" si="0"/>
        <v>8</v>
      </c>
      <c r="T13" s="93">
        <f t="shared" si="1"/>
        <v>22</v>
      </c>
      <c r="U13" s="291" t="s">
        <v>576</v>
      </c>
      <c r="V13" s="289"/>
      <c r="W13" s="292"/>
    </row>
    <row r="14" spans="1:48" ht="30.75" customHeight="1">
      <c r="A14" s="293" t="s">
        <v>577</v>
      </c>
      <c r="B14" s="93">
        <v>3</v>
      </c>
      <c r="C14" s="93">
        <v>3</v>
      </c>
      <c r="D14" s="93">
        <v>125</v>
      </c>
      <c r="E14" s="93">
        <v>70</v>
      </c>
      <c r="F14" s="93">
        <v>84</v>
      </c>
      <c r="G14" s="93">
        <v>29</v>
      </c>
      <c r="H14" s="93">
        <v>11</v>
      </c>
      <c r="I14" s="93">
        <v>2</v>
      </c>
      <c r="J14" s="93">
        <v>20</v>
      </c>
      <c r="K14" s="93">
        <v>1</v>
      </c>
      <c r="L14" s="93">
        <v>5</v>
      </c>
      <c r="M14" s="93">
        <v>0</v>
      </c>
      <c r="N14" s="93">
        <v>4</v>
      </c>
      <c r="O14" s="93">
        <v>2</v>
      </c>
      <c r="P14" s="93">
        <v>0</v>
      </c>
      <c r="Q14" s="93">
        <v>0</v>
      </c>
      <c r="R14" s="93">
        <f t="shared" si="0"/>
        <v>252</v>
      </c>
      <c r="S14" s="93">
        <f t="shared" si="0"/>
        <v>107</v>
      </c>
      <c r="T14" s="93">
        <f t="shared" si="1"/>
        <v>359</v>
      </c>
      <c r="U14" s="727" t="s">
        <v>578</v>
      </c>
    </row>
    <row r="15" spans="1:48" s="730" customFormat="1" ht="33" customHeight="1">
      <c r="A15" s="1065" t="s">
        <v>579</v>
      </c>
      <c r="B15" s="728">
        <v>1</v>
      </c>
      <c r="C15" s="728">
        <v>0</v>
      </c>
      <c r="D15" s="728">
        <v>82</v>
      </c>
      <c r="E15" s="728">
        <v>15</v>
      </c>
      <c r="F15" s="728">
        <v>48</v>
      </c>
      <c r="G15" s="728">
        <v>31</v>
      </c>
      <c r="H15" s="728">
        <v>0</v>
      </c>
      <c r="I15" s="728">
        <v>1</v>
      </c>
      <c r="J15" s="728">
        <v>0</v>
      </c>
      <c r="K15" s="728">
        <v>6</v>
      </c>
      <c r="L15" s="728">
        <v>3</v>
      </c>
      <c r="M15" s="728">
        <v>0</v>
      </c>
      <c r="N15" s="728">
        <v>0</v>
      </c>
      <c r="O15" s="728">
        <v>0</v>
      </c>
      <c r="P15" s="728">
        <v>0</v>
      </c>
      <c r="Q15" s="728">
        <v>0</v>
      </c>
      <c r="R15" s="728">
        <f t="shared" si="0"/>
        <v>134</v>
      </c>
      <c r="S15" s="728">
        <f t="shared" si="0"/>
        <v>53</v>
      </c>
      <c r="T15" s="728">
        <f t="shared" si="1"/>
        <v>187</v>
      </c>
      <c r="U15" s="727" t="s">
        <v>580</v>
      </c>
      <c r="V15" s="729"/>
    </row>
    <row r="16" spans="1:48" ht="29.25" customHeight="1">
      <c r="A16" s="293" t="s">
        <v>581</v>
      </c>
      <c r="B16" s="93">
        <v>1</v>
      </c>
      <c r="C16" s="93">
        <v>0</v>
      </c>
      <c r="D16" s="93">
        <v>0</v>
      </c>
      <c r="E16" s="93">
        <v>0</v>
      </c>
      <c r="F16" s="93">
        <v>19</v>
      </c>
      <c r="G16" s="93">
        <v>28</v>
      </c>
      <c r="H16" s="93">
        <v>6</v>
      </c>
      <c r="I16" s="93">
        <v>8</v>
      </c>
      <c r="J16" s="93">
        <v>0</v>
      </c>
      <c r="K16" s="93">
        <v>1</v>
      </c>
      <c r="L16" s="93">
        <v>0</v>
      </c>
      <c r="M16" s="93">
        <v>0</v>
      </c>
      <c r="N16" s="93">
        <v>0</v>
      </c>
      <c r="O16" s="93">
        <v>0</v>
      </c>
      <c r="P16" s="93">
        <v>0</v>
      </c>
      <c r="Q16" s="93">
        <v>0</v>
      </c>
      <c r="R16" s="93">
        <f t="shared" si="0"/>
        <v>26</v>
      </c>
      <c r="S16" s="93">
        <f t="shared" si="0"/>
        <v>37</v>
      </c>
      <c r="T16" s="93">
        <f t="shared" si="1"/>
        <v>63</v>
      </c>
      <c r="U16" s="727" t="s">
        <v>582</v>
      </c>
      <c r="V16" s="289"/>
      <c r="W16" s="292"/>
    </row>
    <row r="17" spans="1:54" ht="18.75" customHeight="1">
      <c r="A17" s="295" t="s">
        <v>583</v>
      </c>
      <c r="B17" s="93">
        <v>3</v>
      </c>
      <c r="C17" s="93">
        <v>0</v>
      </c>
      <c r="D17" s="93">
        <v>10</v>
      </c>
      <c r="E17" s="93">
        <v>3</v>
      </c>
      <c r="F17" s="93">
        <v>9</v>
      </c>
      <c r="G17" s="93">
        <v>10</v>
      </c>
      <c r="H17" s="93">
        <v>0</v>
      </c>
      <c r="I17" s="93">
        <v>0</v>
      </c>
      <c r="J17" s="93">
        <v>0</v>
      </c>
      <c r="K17" s="93">
        <v>2</v>
      </c>
      <c r="L17" s="93">
        <v>0</v>
      </c>
      <c r="M17" s="93">
        <v>0</v>
      </c>
      <c r="N17" s="93">
        <v>0</v>
      </c>
      <c r="O17" s="93">
        <v>0</v>
      </c>
      <c r="P17" s="93">
        <v>0</v>
      </c>
      <c r="Q17" s="93">
        <v>0</v>
      </c>
      <c r="R17" s="93">
        <f t="shared" si="0"/>
        <v>22</v>
      </c>
      <c r="S17" s="93">
        <f t="shared" si="0"/>
        <v>15</v>
      </c>
      <c r="T17" s="93">
        <f t="shared" si="1"/>
        <v>37</v>
      </c>
      <c r="U17" s="291" t="s">
        <v>584</v>
      </c>
      <c r="V17" s="289"/>
      <c r="W17" s="292"/>
    </row>
    <row r="18" spans="1:54" ht="24.95" customHeight="1">
      <c r="A18" s="293" t="s">
        <v>585</v>
      </c>
      <c r="B18" s="93">
        <v>0</v>
      </c>
      <c r="C18" s="93">
        <v>0</v>
      </c>
      <c r="D18" s="93">
        <v>0</v>
      </c>
      <c r="E18" s="93">
        <v>0</v>
      </c>
      <c r="F18" s="93">
        <v>1</v>
      </c>
      <c r="G18" s="93">
        <v>4</v>
      </c>
      <c r="H18" s="93">
        <v>0</v>
      </c>
      <c r="I18" s="93">
        <v>0</v>
      </c>
      <c r="J18" s="93">
        <v>0</v>
      </c>
      <c r="K18" s="93">
        <v>1</v>
      </c>
      <c r="L18" s="93">
        <v>5</v>
      </c>
      <c r="M18" s="93">
        <v>0</v>
      </c>
      <c r="N18" s="93">
        <v>0</v>
      </c>
      <c r="O18" s="93">
        <v>0</v>
      </c>
      <c r="P18" s="93">
        <v>0</v>
      </c>
      <c r="Q18" s="93">
        <v>0</v>
      </c>
      <c r="R18" s="93">
        <f t="shared" si="0"/>
        <v>6</v>
      </c>
      <c r="S18" s="93">
        <f t="shared" si="0"/>
        <v>5</v>
      </c>
      <c r="T18" s="93">
        <f t="shared" si="1"/>
        <v>11</v>
      </c>
      <c r="U18" s="291" t="s">
        <v>586</v>
      </c>
      <c r="V18" s="289"/>
      <c r="W18" s="292"/>
    </row>
    <row r="19" spans="1:54" ht="24.95" customHeight="1">
      <c r="A19" s="293" t="s">
        <v>587</v>
      </c>
      <c r="B19" s="93">
        <v>0</v>
      </c>
      <c r="C19" s="93">
        <v>0</v>
      </c>
      <c r="D19" s="93">
        <v>0</v>
      </c>
      <c r="E19" s="93">
        <v>0</v>
      </c>
      <c r="F19" s="93">
        <v>0</v>
      </c>
      <c r="G19" s="93">
        <v>0</v>
      </c>
      <c r="H19" s="93">
        <v>0</v>
      </c>
      <c r="I19" s="93">
        <v>0</v>
      </c>
      <c r="J19" s="93">
        <v>0</v>
      </c>
      <c r="K19" s="93">
        <v>0</v>
      </c>
      <c r="L19" s="93">
        <v>0</v>
      </c>
      <c r="M19" s="93">
        <v>0</v>
      </c>
      <c r="N19" s="93">
        <v>0</v>
      </c>
      <c r="O19" s="93">
        <v>0</v>
      </c>
      <c r="P19" s="93">
        <v>0</v>
      </c>
      <c r="Q19" s="93">
        <v>0</v>
      </c>
      <c r="R19" s="93">
        <f t="shared" si="0"/>
        <v>0</v>
      </c>
      <c r="S19" s="93">
        <f t="shared" si="0"/>
        <v>0</v>
      </c>
      <c r="T19" s="93">
        <f t="shared" si="1"/>
        <v>0</v>
      </c>
      <c r="U19" s="291" t="s">
        <v>588</v>
      </c>
      <c r="V19" s="289"/>
      <c r="W19" s="292"/>
    </row>
    <row r="20" spans="1:54" ht="24.95" customHeight="1">
      <c r="A20" s="293" t="s">
        <v>589</v>
      </c>
      <c r="B20" s="93">
        <v>0</v>
      </c>
      <c r="C20" s="93">
        <v>0</v>
      </c>
      <c r="D20" s="93">
        <v>5</v>
      </c>
      <c r="E20" s="93">
        <v>0</v>
      </c>
      <c r="F20" s="93">
        <v>4</v>
      </c>
      <c r="G20" s="93">
        <v>5</v>
      </c>
      <c r="H20" s="93">
        <v>0</v>
      </c>
      <c r="I20" s="93">
        <v>0</v>
      </c>
      <c r="J20" s="93">
        <v>0</v>
      </c>
      <c r="K20" s="93">
        <v>0</v>
      </c>
      <c r="L20" s="93">
        <v>0</v>
      </c>
      <c r="M20" s="93">
        <v>0</v>
      </c>
      <c r="N20" s="93">
        <v>0</v>
      </c>
      <c r="O20" s="93">
        <v>0</v>
      </c>
      <c r="P20" s="93">
        <v>0</v>
      </c>
      <c r="Q20" s="93">
        <v>0</v>
      </c>
      <c r="R20" s="93">
        <f t="shared" si="0"/>
        <v>9</v>
      </c>
      <c r="S20" s="93">
        <f t="shared" si="0"/>
        <v>5</v>
      </c>
      <c r="T20" s="93">
        <f t="shared" si="1"/>
        <v>14</v>
      </c>
      <c r="U20" s="291" t="s">
        <v>590</v>
      </c>
      <c r="V20" s="289"/>
      <c r="W20" s="292"/>
    </row>
    <row r="21" spans="1:54" ht="24.95" customHeight="1">
      <c r="A21" s="293" t="s">
        <v>630</v>
      </c>
      <c r="B21" s="93">
        <v>26</v>
      </c>
      <c r="C21" s="93">
        <v>10</v>
      </c>
      <c r="D21" s="93">
        <v>85</v>
      </c>
      <c r="E21" s="93">
        <v>23</v>
      </c>
      <c r="F21" s="93">
        <v>63</v>
      </c>
      <c r="G21" s="93">
        <v>1</v>
      </c>
      <c r="H21" s="93">
        <v>1</v>
      </c>
      <c r="I21" s="93">
        <v>2</v>
      </c>
      <c r="J21" s="93">
        <v>0</v>
      </c>
      <c r="K21" s="93">
        <v>3</v>
      </c>
      <c r="L21" s="93">
        <v>0</v>
      </c>
      <c r="M21" s="93">
        <v>0</v>
      </c>
      <c r="N21" s="93">
        <v>3</v>
      </c>
      <c r="O21" s="93">
        <v>0</v>
      </c>
      <c r="P21" s="93">
        <v>0</v>
      </c>
      <c r="Q21" s="93">
        <v>0</v>
      </c>
      <c r="R21" s="93">
        <f t="shared" si="0"/>
        <v>178</v>
      </c>
      <c r="S21" s="93">
        <f t="shared" si="0"/>
        <v>39</v>
      </c>
      <c r="T21" s="93">
        <f t="shared" si="1"/>
        <v>217</v>
      </c>
      <c r="U21" s="291" t="s">
        <v>729</v>
      </c>
      <c r="V21" s="289"/>
      <c r="W21" s="292"/>
    </row>
    <row r="22" spans="1:54" ht="48.75" customHeight="1">
      <c r="A22" s="290" t="s">
        <v>631</v>
      </c>
      <c r="B22" s="93">
        <v>48</v>
      </c>
      <c r="C22" s="93">
        <v>20</v>
      </c>
      <c r="D22" s="93">
        <v>171</v>
      </c>
      <c r="E22" s="93">
        <v>52</v>
      </c>
      <c r="F22" s="93">
        <v>92</v>
      </c>
      <c r="G22" s="93">
        <v>27</v>
      </c>
      <c r="H22" s="93">
        <v>14</v>
      </c>
      <c r="I22" s="93">
        <v>11</v>
      </c>
      <c r="J22" s="93">
        <v>17</v>
      </c>
      <c r="K22" s="93">
        <v>13</v>
      </c>
      <c r="L22" s="93">
        <v>4</v>
      </c>
      <c r="M22" s="93">
        <v>8</v>
      </c>
      <c r="N22" s="93">
        <v>8</v>
      </c>
      <c r="O22" s="93">
        <v>2</v>
      </c>
      <c r="P22" s="93">
        <v>0</v>
      </c>
      <c r="Q22" s="93">
        <v>0</v>
      </c>
      <c r="R22" s="93">
        <f t="shared" si="0"/>
        <v>354</v>
      </c>
      <c r="S22" s="93">
        <f t="shared" si="0"/>
        <v>133</v>
      </c>
      <c r="T22" s="93">
        <f t="shared" si="1"/>
        <v>487</v>
      </c>
      <c r="U22" s="291" t="s">
        <v>730</v>
      </c>
      <c r="V22" s="289"/>
      <c r="W22" s="292"/>
    </row>
    <row r="23" spans="1:54" ht="20.25" customHeight="1" thickBot="1">
      <c r="A23" s="296" t="s">
        <v>491</v>
      </c>
      <c r="B23" s="119">
        <v>15</v>
      </c>
      <c r="C23" s="119">
        <v>3</v>
      </c>
      <c r="D23" s="119">
        <v>100</v>
      </c>
      <c r="E23" s="119">
        <v>44</v>
      </c>
      <c r="F23" s="119">
        <v>49</v>
      </c>
      <c r="G23" s="119">
        <v>39</v>
      </c>
      <c r="H23" s="119">
        <v>8</v>
      </c>
      <c r="I23" s="119">
        <v>7</v>
      </c>
      <c r="J23" s="119">
        <v>9</v>
      </c>
      <c r="K23" s="119">
        <v>10</v>
      </c>
      <c r="L23" s="119">
        <v>9</v>
      </c>
      <c r="M23" s="119">
        <v>11</v>
      </c>
      <c r="N23" s="119">
        <v>4</v>
      </c>
      <c r="O23" s="119">
        <v>1</v>
      </c>
      <c r="P23" s="119">
        <v>0</v>
      </c>
      <c r="Q23" s="119">
        <v>0</v>
      </c>
      <c r="R23" s="119">
        <f t="shared" si="0"/>
        <v>194</v>
      </c>
      <c r="S23" s="119">
        <f t="shared" si="0"/>
        <v>115</v>
      </c>
      <c r="T23" s="119">
        <f t="shared" si="1"/>
        <v>309</v>
      </c>
      <c r="U23" s="297" t="s">
        <v>372</v>
      </c>
      <c r="V23" s="289"/>
      <c r="W23" s="292"/>
    </row>
    <row r="24" spans="1:54" ht="29.25" customHeight="1" thickTop="1" thickBot="1">
      <c r="A24" s="711" t="s">
        <v>4</v>
      </c>
      <c r="B24" s="142">
        <f>SUM(B8:B23)</f>
        <v>300</v>
      </c>
      <c r="C24" s="142">
        <f t="shared" ref="C24:T24" si="2">SUM(C8:C23)</f>
        <v>104</v>
      </c>
      <c r="D24" s="142">
        <f t="shared" si="2"/>
        <v>977</v>
      </c>
      <c r="E24" s="142">
        <f t="shared" si="2"/>
        <v>404</v>
      </c>
      <c r="F24" s="142">
        <f t="shared" si="2"/>
        <v>555</v>
      </c>
      <c r="G24" s="142">
        <f t="shared" si="2"/>
        <v>303</v>
      </c>
      <c r="H24" s="142">
        <f t="shared" si="2"/>
        <v>66</v>
      </c>
      <c r="I24" s="142">
        <f t="shared" si="2"/>
        <v>45</v>
      </c>
      <c r="J24" s="142">
        <f t="shared" si="2"/>
        <v>46</v>
      </c>
      <c r="K24" s="142">
        <f t="shared" si="2"/>
        <v>37</v>
      </c>
      <c r="L24" s="142">
        <f t="shared" si="2"/>
        <v>30</v>
      </c>
      <c r="M24" s="142">
        <f t="shared" si="2"/>
        <v>21</v>
      </c>
      <c r="N24" s="142">
        <f t="shared" si="2"/>
        <v>19</v>
      </c>
      <c r="O24" s="142">
        <f t="shared" si="2"/>
        <v>6</v>
      </c>
      <c r="P24" s="142">
        <f>SUM(P8:P23)</f>
        <v>0</v>
      </c>
      <c r="Q24" s="142">
        <f t="shared" si="2"/>
        <v>0</v>
      </c>
      <c r="R24" s="142">
        <f t="shared" si="2"/>
        <v>1993</v>
      </c>
      <c r="S24" s="142">
        <f t="shared" si="2"/>
        <v>920</v>
      </c>
      <c r="T24" s="142">
        <f t="shared" si="2"/>
        <v>2913</v>
      </c>
      <c r="U24" s="100" t="s">
        <v>8</v>
      </c>
      <c r="V24" s="289"/>
      <c r="W24" s="292"/>
    </row>
    <row r="25" spans="1:54" ht="16.5" thickTop="1">
      <c r="B25" s="731"/>
      <c r="C25" s="731"/>
      <c r="D25" s="731"/>
      <c r="E25" s="731"/>
      <c r="F25" s="731"/>
      <c r="G25" s="93"/>
      <c r="H25" s="731"/>
      <c r="I25" s="731"/>
      <c r="J25" s="731"/>
      <c r="K25" s="731"/>
      <c r="L25" s="731"/>
      <c r="M25" s="731"/>
      <c r="N25" s="731"/>
      <c r="O25" s="731"/>
      <c r="P25" s="93"/>
      <c r="Q25" s="731"/>
      <c r="R25" s="731"/>
      <c r="S25" s="731"/>
      <c r="T25" s="731"/>
    </row>
    <row r="31" spans="1:54" s="298" customFormat="1">
      <c r="A31" s="82"/>
      <c r="B31" s="82"/>
      <c r="C31" s="82"/>
      <c r="D31" s="82"/>
      <c r="E31" s="82"/>
      <c r="F31" s="82"/>
      <c r="G31" s="82"/>
      <c r="H31" s="82"/>
      <c r="I31" s="82"/>
      <c r="J31" s="82"/>
      <c r="K31" s="82"/>
      <c r="L31" s="82"/>
      <c r="M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row>
  </sheetData>
  <mergeCells count="17">
    <mergeCell ref="P5:Q5"/>
    <mergeCell ref="R5:T5"/>
    <mergeCell ref="A1:U1"/>
    <mergeCell ref="A2:U2"/>
    <mergeCell ref="A3:T3"/>
    <mergeCell ref="A4:A7"/>
    <mergeCell ref="B4:C4"/>
    <mergeCell ref="D4:E5"/>
    <mergeCell ref="F4:G5"/>
    <mergeCell ref="H4:I5"/>
    <mergeCell ref="J4:K5"/>
    <mergeCell ref="L4:M5"/>
    <mergeCell ref="N4:O5"/>
    <mergeCell ref="P4:Q4"/>
    <mergeCell ref="R4:T4"/>
    <mergeCell ref="U4:U7"/>
    <mergeCell ref="B5:C5"/>
  </mergeCells>
  <printOptions horizontalCentered="1"/>
  <pageMargins left="1" right="1" top="1.5" bottom="1" header="1.5" footer="1"/>
  <pageSetup paperSize="9" scale="70" firstPageNumber="4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Y26"/>
  <sheetViews>
    <sheetView rightToLeft="1" view="pageBreakPreview" zoomScale="75" zoomScaleNormal="100" zoomScaleSheetLayoutView="75" workbookViewId="0">
      <selection activeCell="A43" sqref="A43:A48"/>
    </sheetView>
  </sheetViews>
  <sheetFormatPr defaultRowHeight="15.75"/>
  <cols>
    <col min="1" max="1" width="12.85546875" style="712" customWidth="1"/>
    <col min="2" max="2" width="7" style="712" customWidth="1"/>
    <col min="3" max="3" width="9.140625" style="712" customWidth="1"/>
    <col min="4" max="6" width="5.140625" style="712" hidden="1" customWidth="1"/>
    <col min="7" max="7" width="4.28515625" style="712" hidden="1" customWidth="1"/>
    <col min="8" max="8" width="6.7109375" style="712" customWidth="1"/>
    <col min="9" max="9" width="9" style="712" customWidth="1"/>
    <col min="10" max="10" width="5.140625" style="712" customWidth="1"/>
    <col min="11" max="11" width="7.85546875" style="712" customWidth="1"/>
    <col min="12" max="12" width="5.85546875" style="712" customWidth="1"/>
    <col min="13" max="13" width="8.85546875" style="712" customWidth="1"/>
    <col min="14" max="14" width="5.140625" style="712" customWidth="1"/>
    <col min="15" max="15" width="10.42578125" style="712" customWidth="1"/>
    <col min="16" max="16" width="5.140625" style="712" customWidth="1"/>
    <col min="17" max="17" width="8.85546875" style="712" customWidth="1"/>
    <col min="18" max="18" width="5.140625" style="712" customWidth="1"/>
    <col min="19" max="19" width="7.7109375" style="712" customWidth="1"/>
    <col min="20" max="20" width="5.140625" style="712" customWidth="1"/>
    <col min="21" max="21" width="7.5703125" style="712" customWidth="1"/>
    <col min="22" max="22" width="7.7109375" style="712" customWidth="1"/>
    <col min="23" max="23" width="7.140625" style="712" customWidth="1"/>
    <col min="24" max="24" width="8.5703125" style="712" customWidth="1"/>
    <col min="25" max="25" width="16" style="712" bestFit="1" customWidth="1"/>
    <col min="26" max="16384" width="9.140625" style="712"/>
  </cols>
  <sheetData>
    <row r="1" spans="1:25" ht="24.95" customHeight="1">
      <c r="A1" s="1115" t="s">
        <v>990</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721"/>
    </row>
    <row r="2" spans="1:25" ht="39" customHeight="1">
      <c r="A2" s="1549" t="s">
        <v>750</v>
      </c>
      <c r="B2" s="1549"/>
      <c r="C2" s="1549"/>
      <c r="D2" s="1549"/>
      <c r="E2" s="1549"/>
      <c r="F2" s="1549"/>
      <c r="G2" s="1549"/>
      <c r="H2" s="1549"/>
      <c r="I2" s="1549"/>
      <c r="J2" s="1549"/>
      <c r="K2" s="1549"/>
      <c r="L2" s="1549"/>
      <c r="M2" s="1549"/>
      <c r="N2" s="1549"/>
      <c r="O2" s="1549"/>
      <c r="P2" s="1549"/>
      <c r="Q2" s="1549"/>
      <c r="R2" s="1549"/>
      <c r="S2" s="1549"/>
      <c r="T2" s="1549"/>
      <c r="U2" s="1549"/>
      <c r="V2" s="1549"/>
      <c r="W2" s="1549"/>
      <c r="X2" s="1549"/>
      <c r="Y2" s="1549"/>
    </row>
    <row r="3" spans="1:25" ht="24.95" customHeight="1" thickBot="1">
      <c r="A3" s="659" t="s">
        <v>829</v>
      </c>
      <c r="B3" s="659"/>
      <c r="C3" s="659"/>
      <c r="D3" s="659"/>
      <c r="E3" s="659"/>
      <c r="F3" s="659"/>
      <c r="G3" s="659"/>
      <c r="H3" s="659"/>
      <c r="I3" s="659"/>
      <c r="J3" s="659"/>
      <c r="K3" s="659"/>
      <c r="L3" s="659"/>
      <c r="M3" s="659"/>
      <c r="N3" s="659"/>
      <c r="O3" s="659"/>
      <c r="P3" s="659"/>
      <c r="Q3" s="659"/>
      <c r="R3" s="659"/>
      <c r="S3" s="659"/>
      <c r="T3" s="659"/>
      <c r="U3" s="659"/>
      <c r="V3" s="659"/>
      <c r="W3" s="659"/>
      <c r="X3" s="1126" t="s">
        <v>830</v>
      </c>
      <c r="Y3" s="1126"/>
    </row>
    <row r="4" spans="1:25" ht="20.100000000000001" customHeight="1" thickTop="1">
      <c r="A4" s="1198" t="s">
        <v>3</v>
      </c>
      <c r="B4" s="1214" t="s">
        <v>512</v>
      </c>
      <c r="C4" s="1214"/>
      <c r="D4" s="1533" t="s">
        <v>592</v>
      </c>
      <c r="E4" s="1533"/>
      <c r="F4" s="1533" t="s">
        <v>242</v>
      </c>
      <c r="G4" s="1533"/>
      <c r="H4" s="1533" t="s">
        <v>513</v>
      </c>
      <c r="I4" s="1533"/>
      <c r="J4" s="1533" t="s">
        <v>561</v>
      </c>
      <c r="K4" s="1533"/>
      <c r="L4" s="1533" t="s">
        <v>247</v>
      </c>
      <c r="M4" s="1533"/>
      <c r="N4" s="1533" t="s">
        <v>248</v>
      </c>
      <c r="O4" s="1533"/>
      <c r="P4" s="1533" t="s">
        <v>249</v>
      </c>
      <c r="Q4" s="1533"/>
      <c r="R4" s="1533" t="s">
        <v>250</v>
      </c>
      <c r="S4" s="1533"/>
      <c r="T4" s="1535" t="s">
        <v>661</v>
      </c>
      <c r="U4" s="1535"/>
      <c r="V4" s="1198" t="s">
        <v>345</v>
      </c>
      <c r="W4" s="1198"/>
      <c r="X4" s="1198"/>
      <c r="Y4" s="1169" t="s">
        <v>5</v>
      </c>
    </row>
    <row r="5" spans="1:25" ht="20.100000000000001" customHeight="1">
      <c r="A5" s="1199"/>
      <c r="B5" s="1551" t="s">
        <v>515</v>
      </c>
      <c r="C5" s="1551"/>
      <c r="D5" s="1534"/>
      <c r="E5" s="1534"/>
      <c r="F5" s="1534"/>
      <c r="G5" s="1534"/>
      <c r="H5" s="1534"/>
      <c r="I5" s="1534"/>
      <c r="J5" s="1534"/>
      <c r="K5" s="1534"/>
      <c r="L5" s="1534"/>
      <c r="M5" s="1534"/>
      <c r="N5" s="1534"/>
      <c r="O5" s="1534"/>
      <c r="P5" s="1534"/>
      <c r="Q5" s="1534"/>
      <c r="R5" s="1534"/>
      <c r="S5" s="1534"/>
      <c r="T5" s="1540" t="s">
        <v>711</v>
      </c>
      <c r="U5" s="1540"/>
      <c r="V5" s="1199" t="s">
        <v>263</v>
      </c>
      <c r="W5" s="1199"/>
      <c r="X5" s="1199"/>
      <c r="Y5" s="1170"/>
    </row>
    <row r="6" spans="1:25" ht="20.100000000000001" customHeight="1">
      <c r="A6" s="1199"/>
      <c r="B6" s="718" t="s">
        <v>181</v>
      </c>
      <c r="C6" s="718" t="s">
        <v>182</v>
      </c>
      <c r="D6" s="718" t="s">
        <v>181</v>
      </c>
      <c r="E6" s="718" t="s">
        <v>182</v>
      </c>
      <c r="F6" s="718" t="s">
        <v>181</v>
      </c>
      <c r="G6" s="718" t="s">
        <v>182</v>
      </c>
      <c r="H6" s="718" t="s">
        <v>181</v>
      </c>
      <c r="I6" s="718" t="s">
        <v>182</v>
      </c>
      <c r="J6" s="718" t="s">
        <v>181</v>
      </c>
      <c r="K6" s="718" t="s">
        <v>182</v>
      </c>
      <c r="L6" s="718" t="s">
        <v>181</v>
      </c>
      <c r="M6" s="718" t="s">
        <v>182</v>
      </c>
      <c r="N6" s="718" t="s">
        <v>181</v>
      </c>
      <c r="O6" s="718" t="s">
        <v>182</v>
      </c>
      <c r="P6" s="718" t="s">
        <v>181</v>
      </c>
      <c r="Q6" s="718" t="s">
        <v>182</v>
      </c>
      <c r="R6" s="718" t="s">
        <v>181</v>
      </c>
      <c r="S6" s="718" t="s">
        <v>182</v>
      </c>
      <c r="T6" s="718" t="s">
        <v>181</v>
      </c>
      <c r="U6" s="718" t="s">
        <v>182</v>
      </c>
      <c r="V6" s="718" t="s">
        <v>181</v>
      </c>
      <c r="W6" s="718" t="s">
        <v>182</v>
      </c>
      <c r="X6" s="718" t="s">
        <v>651</v>
      </c>
      <c r="Y6" s="1170"/>
    </row>
    <row r="7" spans="1:25" ht="20.100000000000001" customHeight="1" thickBot="1">
      <c r="A7" s="1550"/>
      <c r="B7" s="442" t="s">
        <v>666</v>
      </c>
      <c r="C7" s="442" t="s">
        <v>667</v>
      </c>
      <c r="D7" s="442" t="s">
        <v>666</v>
      </c>
      <c r="E7" s="442" t="s">
        <v>667</v>
      </c>
      <c r="F7" s="442" t="s">
        <v>666</v>
      </c>
      <c r="G7" s="442" t="s">
        <v>667</v>
      </c>
      <c r="H7" s="442" t="s">
        <v>666</v>
      </c>
      <c r="I7" s="442" t="s">
        <v>667</v>
      </c>
      <c r="J7" s="442" t="s">
        <v>666</v>
      </c>
      <c r="K7" s="442" t="s">
        <v>667</v>
      </c>
      <c r="L7" s="442" t="s">
        <v>666</v>
      </c>
      <c r="M7" s="442" t="s">
        <v>667</v>
      </c>
      <c r="N7" s="442" t="s">
        <v>666</v>
      </c>
      <c r="O7" s="442" t="s">
        <v>667</v>
      </c>
      <c r="P7" s="442" t="s">
        <v>666</v>
      </c>
      <c r="Q7" s="442" t="s">
        <v>667</v>
      </c>
      <c r="R7" s="442" t="s">
        <v>666</v>
      </c>
      <c r="S7" s="442" t="s">
        <v>667</v>
      </c>
      <c r="T7" s="442" t="s">
        <v>666</v>
      </c>
      <c r="U7" s="442" t="s">
        <v>667</v>
      </c>
      <c r="V7" s="442" t="s">
        <v>666</v>
      </c>
      <c r="W7" s="442" t="s">
        <v>667</v>
      </c>
      <c r="X7" s="714" t="s">
        <v>8</v>
      </c>
      <c r="Y7" s="1171"/>
    </row>
    <row r="8" spans="1:25" ht="20.100000000000001" customHeight="1" thickTop="1">
      <c r="A8" s="732" t="s">
        <v>12</v>
      </c>
      <c r="B8" s="110">
        <v>0</v>
      </c>
      <c r="C8" s="110">
        <v>0</v>
      </c>
      <c r="D8" s="110">
        <v>0</v>
      </c>
      <c r="E8" s="110">
        <v>0</v>
      </c>
      <c r="F8" s="110">
        <v>0</v>
      </c>
      <c r="G8" s="110">
        <v>0</v>
      </c>
      <c r="H8" s="110">
        <v>2</v>
      </c>
      <c r="I8" s="110">
        <v>2</v>
      </c>
      <c r="J8" s="110">
        <v>0</v>
      </c>
      <c r="K8" s="110">
        <v>0</v>
      </c>
      <c r="L8" s="110">
        <v>5</v>
      </c>
      <c r="M8" s="110">
        <v>2</v>
      </c>
      <c r="N8" s="110">
        <v>0</v>
      </c>
      <c r="O8" s="110">
        <v>0</v>
      </c>
      <c r="P8" s="110">
        <v>0</v>
      </c>
      <c r="Q8" s="110">
        <v>0</v>
      </c>
      <c r="R8" s="110">
        <v>0</v>
      </c>
      <c r="S8" s="110">
        <v>0</v>
      </c>
      <c r="T8" s="110">
        <v>0</v>
      </c>
      <c r="U8" s="110">
        <v>0</v>
      </c>
      <c r="V8" s="110">
        <f>T8+R8+P8+N8+L8+J8+H8+B8</f>
        <v>7</v>
      </c>
      <c r="W8" s="110">
        <f>U8+S8+Q8+O8+M8+K8+I8+C8</f>
        <v>4</v>
      </c>
      <c r="X8" s="110">
        <f>SUM(V8:W8)</f>
        <v>11</v>
      </c>
      <c r="Y8" s="676" t="s">
        <v>13</v>
      </c>
    </row>
    <row r="9" spans="1:25" ht="20.100000000000001" customHeight="1">
      <c r="A9" s="281" t="s">
        <v>14</v>
      </c>
      <c r="B9" s="110">
        <v>22</v>
      </c>
      <c r="C9" s="110">
        <v>5</v>
      </c>
      <c r="D9" s="110">
        <v>0</v>
      </c>
      <c r="E9" s="110">
        <v>0</v>
      </c>
      <c r="F9" s="110">
        <v>0</v>
      </c>
      <c r="G9" s="110">
        <v>0</v>
      </c>
      <c r="H9" s="110">
        <v>31</v>
      </c>
      <c r="I9" s="110">
        <v>9</v>
      </c>
      <c r="J9" s="110">
        <v>5</v>
      </c>
      <c r="K9" s="110">
        <v>1</v>
      </c>
      <c r="L9" s="110">
        <v>0</v>
      </c>
      <c r="M9" s="110">
        <v>0</v>
      </c>
      <c r="N9" s="110">
        <v>0</v>
      </c>
      <c r="O9" s="110">
        <v>0</v>
      </c>
      <c r="P9" s="110">
        <v>0</v>
      </c>
      <c r="Q9" s="110">
        <v>0</v>
      </c>
      <c r="R9" s="110">
        <v>0</v>
      </c>
      <c r="S9" s="110">
        <v>0</v>
      </c>
      <c r="T9" s="110">
        <v>0</v>
      </c>
      <c r="U9" s="110">
        <v>0</v>
      </c>
      <c r="V9" s="110">
        <f t="shared" ref="V9:W23" si="0">T9+R9+P9+N9+L9+J9+H9+B9</f>
        <v>58</v>
      </c>
      <c r="W9" s="110">
        <f t="shared" si="0"/>
        <v>15</v>
      </c>
      <c r="X9" s="110">
        <f t="shared" ref="X9:X23" si="1">SUM(V9:W9)</f>
        <v>73</v>
      </c>
      <c r="Y9" s="677" t="s">
        <v>15</v>
      </c>
    </row>
    <row r="10" spans="1:25" ht="20.100000000000001" customHeight="1">
      <c r="A10" s="281" t="s">
        <v>16</v>
      </c>
      <c r="B10" s="110">
        <v>0</v>
      </c>
      <c r="C10" s="110">
        <v>0</v>
      </c>
      <c r="D10" s="110">
        <v>0</v>
      </c>
      <c r="E10" s="110">
        <v>0</v>
      </c>
      <c r="F10" s="110">
        <v>0</v>
      </c>
      <c r="G10" s="110">
        <v>0</v>
      </c>
      <c r="H10" s="110">
        <v>1</v>
      </c>
      <c r="I10" s="110">
        <v>0</v>
      </c>
      <c r="J10" s="110">
        <v>0</v>
      </c>
      <c r="K10" s="110">
        <v>0</v>
      </c>
      <c r="L10" s="110">
        <v>0</v>
      </c>
      <c r="M10" s="110">
        <v>0</v>
      </c>
      <c r="N10" s="110">
        <v>0</v>
      </c>
      <c r="O10" s="110">
        <v>0</v>
      </c>
      <c r="P10" s="110">
        <v>0</v>
      </c>
      <c r="Q10" s="110">
        <v>0</v>
      </c>
      <c r="R10" s="110">
        <v>0</v>
      </c>
      <c r="S10" s="110">
        <v>0</v>
      </c>
      <c r="T10" s="110">
        <v>0</v>
      </c>
      <c r="U10" s="110">
        <v>0</v>
      </c>
      <c r="V10" s="110">
        <f t="shared" si="0"/>
        <v>1</v>
      </c>
      <c r="W10" s="110">
        <f t="shared" si="0"/>
        <v>0</v>
      </c>
      <c r="X10" s="110">
        <f t="shared" si="1"/>
        <v>1</v>
      </c>
      <c r="Y10" s="677" t="s">
        <v>556</v>
      </c>
    </row>
    <row r="11" spans="1:25" ht="20.100000000000001" customHeight="1">
      <c r="A11" s="281" t="s">
        <v>18</v>
      </c>
      <c r="B11" s="110">
        <v>2</v>
      </c>
      <c r="C11" s="110">
        <v>2</v>
      </c>
      <c r="D11" s="110">
        <v>0</v>
      </c>
      <c r="E11" s="110">
        <v>0</v>
      </c>
      <c r="F11" s="110">
        <v>0</v>
      </c>
      <c r="G11" s="110">
        <v>0</v>
      </c>
      <c r="H11" s="110">
        <v>2</v>
      </c>
      <c r="I11" s="110">
        <v>2</v>
      </c>
      <c r="J11" s="110">
        <v>2</v>
      </c>
      <c r="K11" s="110">
        <v>2</v>
      </c>
      <c r="L11" s="110">
        <v>2</v>
      </c>
      <c r="M11" s="110">
        <v>0</v>
      </c>
      <c r="N11" s="110">
        <v>0</v>
      </c>
      <c r="O11" s="110">
        <v>0</v>
      </c>
      <c r="P11" s="110">
        <v>0</v>
      </c>
      <c r="Q11" s="110">
        <v>0</v>
      </c>
      <c r="R11" s="110">
        <v>0</v>
      </c>
      <c r="S11" s="110">
        <v>0</v>
      </c>
      <c r="T11" s="110">
        <v>0</v>
      </c>
      <c r="U11" s="110">
        <v>0</v>
      </c>
      <c r="V11" s="110">
        <f t="shared" si="0"/>
        <v>8</v>
      </c>
      <c r="W11" s="110">
        <f t="shared" si="0"/>
        <v>6</v>
      </c>
      <c r="X11" s="110">
        <f t="shared" si="1"/>
        <v>14</v>
      </c>
      <c r="Y11" s="677" t="s">
        <v>19</v>
      </c>
    </row>
    <row r="12" spans="1:25" ht="20.100000000000001" customHeight="1">
      <c r="A12" s="281" t="s">
        <v>20</v>
      </c>
      <c r="B12" s="110">
        <v>25</v>
      </c>
      <c r="C12" s="110">
        <v>34</v>
      </c>
      <c r="D12" s="110">
        <v>0</v>
      </c>
      <c r="E12" s="110">
        <v>0</v>
      </c>
      <c r="F12" s="110">
        <v>0</v>
      </c>
      <c r="G12" s="110">
        <v>0</v>
      </c>
      <c r="H12" s="110">
        <v>38</v>
      </c>
      <c r="I12" s="110">
        <v>35</v>
      </c>
      <c r="J12" s="110">
        <v>67</v>
      </c>
      <c r="K12" s="110">
        <v>34</v>
      </c>
      <c r="L12" s="110">
        <v>27</v>
      </c>
      <c r="M12" s="110">
        <v>22</v>
      </c>
      <c r="N12" s="110">
        <v>23</v>
      </c>
      <c r="O12" s="110">
        <v>0</v>
      </c>
      <c r="P12" s="110">
        <v>1</v>
      </c>
      <c r="Q12" s="110">
        <v>0</v>
      </c>
      <c r="R12" s="110">
        <v>2</v>
      </c>
      <c r="S12" s="110">
        <v>0</v>
      </c>
      <c r="T12" s="110">
        <v>0</v>
      </c>
      <c r="U12" s="110">
        <v>0</v>
      </c>
      <c r="V12" s="110">
        <f t="shared" si="0"/>
        <v>183</v>
      </c>
      <c r="W12" s="110">
        <f t="shared" si="0"/>
        <v>125</v>
      </c>
      <c r="X12" s="110">
        <f t="shared" si="1"/>
        <v>308</v>
      </c>
      <c r="Y12" s="677" t="s">
        <v>21</v>
      </c>
    </row>
    <row r="13" spans="1:25" ht="20.100000000000001" customHeight="1">
      <c r="A13" s="281" t="s">
        <v>22</v>
      </c>
      <c r="B13" s="110">
        <v>19</v>
      </c>
      <c r="C13" s="110">
        <v>13</v>
      </c>
      <c r="D13" s="110">
        <v>0</v>
      </c>
      <c r="E13" s="110">
        <v>0</v>
      </c>
      <c r="F13" s="110">
        <v>0</v>
      </c>
      <c r="G13" s="110">
        <v>0</v>
      </c>
      <c r="H13" s="110">
        <v>26</v>
      </c>
      <c r="I13" s="110">
        <v>14</v>
      </c>
      <c r="J13" s="110">
        <v>5</v>
      </c>
      <c r="K13" s="110">
        <v>3</v>
      </c>
      <c r="L13" s="110">
        <v>0</v>
      </c>
      <c r="M13" s="110">
        <v>0</v>
      </c>
      <c r="N13" s="110">
        <v>0</v>
      </c>
      <c r="O13" s="110">
        <v>0</v>
      </c>
      <c r="P13" s="110">
        <v>0</v>
      </c>
      <c r="Q13" s="110">
        <v>0</v>
      </c>
      <c r="R13" s="110">
        <v>0</v>
      </c>
      <c r="S13" s="110">
        <v>0</v>
      </c>
      <c r="T13" s="110">
        <v>0</v>
      </c>
      <c r="U13" s="110">
        <v>0</v>
      </c>
      <c r="V13" s="110">
        <f t="shared" si="0"/>
        <v>50</v>
      </c>
      <c r="W13" s="110">
        <f t="shared" si="0"/>
        <v>30</v>
      </c>
      <c r="X13" s="110">
        <f t="shared" si="1"/>
        <v>80</v>
      </c>
      <c r="Y13" s="677" t="s">
        <v>23</v>
      </c>
    </row>
    <row r="14" spans="1:25" ht="20.100000000000001" customHeight="1">
      <c r="A14" s="281" t="s">
        <v>24</v>
      </c>
      <c r="B14" s="110">
        <v>28</v>
      </c>
      <c r="C14" s="110">
        <v>11</v>
      </c>
      <c r="D14" s="110">
        <v>0</v>
      </c>
      <c r="E14" s="110">
        <v>0</v>
      </c>
      <c r="F14" s="110">
        <v>0</v>
      </c>
      <c r="G14" s="110">
        <v>0</v>
      </c>
      <c r="H14" s="110">
        <v>24</v>
      </c>
      <c r="I14" s="110">
        <v>13</v>
      </c>
      <c r="J14" s="110">
        <v>3</v>
      </c>
      <c r="K14" s="110">
        <v>1</v>
      </c>
      <c r="L14" s="110">
        <v>0</v>
      </c>
      <c r="M14" s="110">
        <v>0</v>
      </c>
      <c r="N14" s="110">
        <v>0</v>
      </c>
      <c r="O14" s="110">
        <v>0</v>
      </c>
      <c r="P14" s="110">
        <v>0</v>
      </c>
      <c r="Q14" s="110">
        <v>0</v>
      </c>
      <c r="R14" s="110">
        <v>0</v>
      </c>
      <c r="S14" s="110">
        <v>0</v>
      </c>
      <c r="T14" s="110">
        <v>0</v>
      </c>
      <c r="U14" s="110">
        <v>0</v>
      </c>
      <c r="V14" s="110">
        <f t="shared" si="0"/>
        <v>55</v>
      </c>
      <c r="W14" s="110">
        <f t="shared" si="0"/>
        <v>25</v>
      </c>
      <c r="X14" s="110">
        <f t="shared" si="1"/>
        <v>80</v>
      </c>
      <c r="Y14" s="677" t="s">
        <v>25</v>
      </c>
    </row>
    <row r="15" spans="1:25" ht="20.100000000000001" customHeight="1">
      <c r="A15" s="281" t="s">
        <v>26</v>
      </c>
      <c r="B15" s="110">
        <v>0</v>
      </c>
      <c r="C15" s="110">
        <v>0</v>
      </c>
      <c r="D15" s="110">
        <v>0</v>
      </c>
      <c r="E15" s="110">
        <v>0</v>
      </c>
      <c r="F15" s="110">
        <v>0</v>
      </c>
      <c r="G15" s="110">
        <v>0</v>
      </c>
      <c r="H15" s="110">
        <v>2</v>
      </c>
      <c r="I15" s="110">
        <v>2</v>
      </c>
      <c r="J15" s="110">
        <v>0</v>
      </c>
      <c r="K15" s="110">
        <v>0</v>
      </c>
      <c r="L15" s="110">
        <v>0</v>
      </c>
      <c r="M15" s="110">
        <v>0</v>
      </c>
      <c r="N15" s="110">
        <v>0</v>
      </c>
      <c r="O15" s="110">
        <v>0</v>
      </c>
      <c r="P15" s="110">
        <v>0</v>
      </c>
      <c r="Q15" s="110">
        <v>0</v>
      </c>
      <c r="R15" s="110">
        <v>0</v>
      </c>
      <c r="S15" s="110">
        <v>0</v>
      </c>
      <c r="T15" s="110">
        <v>0</v>
      </c>
      <c r="U15" s="110">
        <v>0</v>
      </c>
      <c r="V15" s="110">
        <f t="shared" si="0"/>
        <v>2</v>
      </c>
      <c r="W15" s="110">
        <f t="shared" si="0"/>
        <v>2</v>
      </c>
      <c r="X15" s="110">
        <f t="shared" si="1"/>
        <v>4</v>
      </c>
      <c r="Y15" s="677" t="s">
        <v>27</v>
      </c>
    </row>
    <row r="16" spans="1:25" ht="20.100000000000001" customHeight="1">
      <c r="A16" s="281" t="s">
        <v>28</v>
      </c>
      <c r="B16" s="110">
        <v>5</v>
      </c>
      <c r="C16" s="110">
        <v>2</v>
      </c>
      <c r="D16" s="110">
        <v>0</v>
      </c>
      <c r="E16" s="110">
        <v>0</v>
      </c>
      <c r="F16" s="110">
        <v>0</v>
      </c>
      <c r="G16" s="110">
        <v>0</v>
      </c>
      <c r="H16" s="110">
        <v>5</v>
      </c>
      <c r="I16" s="110">
        <v>2</v>
      </c>
      <c r="J16" s="110">
        <v>0</v>
      </c>
      <c r="K16" s="110">
        <v>0</v>
      </c>
      <c r="L16" s="110">
        <v>0</v>
      </c>
      <c r="M16" s="110">
        <v>0</v>
      </c>
      <c r="N16" s="110">
        <v>0</v>
      </c>
      <c r="O16" s="110">
        <v>0</v>
      </c>
      <c r="P16" s="110">
        <v>0</v>
      </c>
      <c r="Q16" s="110">
        <v>0</v>
      </c>
      <c r="R16" s="110">
        <v>0</v>
      </c>
      <c r="S16" s="110">
        <v>0</v>
      </c>
      <c r="T16" s="110">
        <v>0</v>
      </c>
      <c r="U16" s="110">
        <v>0</v>
      </c>
      <c r="V16" s="110">
        <f t="shared" si="0"/>
        <v>10</v>
      </c>
      <c r="W16" s="110">
        <f t="shared" si="0"/>
        <v>4</v>
      </c>
      <c r="X16" s="110">
        <f t="shared" si="1"/>
        <v>14</v>
      </c>
      <c r="Y16" s="677" t="s">
        <v>29</v>
      </c>
    </row>
    <row r="17" spans="1:25" ht="20.100000000000001" customHeight="1">
      <c r="A17" s="281" t="s">
        <v>30</v>
      </c>
      <c r="B17" s="110">
        <v>10</v>
      </c>
      <c r="C17" s="110">
        <v>1</v>
      </c>
      <c r="D17" s="110">
        <v>0</v>
      </c>
      <c r="E17" s="110">
        <v>0</v>
      </c>
      <c r="F17" s="110">
        <v>0</v>
      </c>
      <c r="G17" s="110">
        <v>0</v>
      </c>
      <c r="H17" s="110">
        <v>25</v>
      </c>
      <c r="I17" s="110">
        <v>7</v>
      </c>
      <c r="J17" s="110">
        <v>7</v>
      </c>
      <c r="K17" s="110">
        <v>2</v>
      </c>
      <c r="L17" s="110">
        <v>2</v>
      </c>
      <c r="M17" s="110">
        <v>3</v>
      </c>
      <c r="N17" s="110">
        <v>0</v>
      </c>
      <c r="O17" s="110">
        <v>0</v>
      </c>
      <c r="P17" s="110">
        <v>0</v>
      </c>
      <c r="Q17" s="110">
        <v>0</v>
      </c>
      <c r="R17" s="110">
        <v>0</v>
      </c>
      <c r="S17" s="110">
        <v>0</v>
      </c>
      <c r="T17" s="110">
        <v>0</v>
      </c>
      <c r="U17" s="110">
        <v>0</v>
      </c>
      <c r="V17" s="110">
        <f t="shared" si="0"/>
        <v>44</v>
      </c>
      <c r="W17" s="110">
        <f t="shared" si="0"/>
        <v>13</v>
      </c>
      <c r="X17" s="110">
        <f t="shared" si="1"/>
        <v>57</v>
      </c>
      <c r="Y17" s="677" t="s">
        <v>31</v>
      </c>
    </row>
    <row r="18" spans="1:25" ht="20.100000000000001" customHeight="1">
      <c r="A18" s="467" t="s">
        <v>32</v>
      </c>
      <c r="B18" s="110">
        <v>0</v>
      </c>
      <c r="C18" s="110">
        <v>0</v>
      </c>
      <c r="D18" s="110">
        <v>0</v>
      </c>
      <c r="E18" s="110">
        <v>0</v>
      </c>
      <c r="F18" s="110">
        <v>0</v>
      </c>
      <c r="G18" s="110">
        <v>0</v>
      </c>
      <c r="H18" s="110">
        <v>15</v>
      </c>
      <c r="I18" s="110">
        <v>0</v>
      </c>
      <c r="J18" s="110">
        <v>2</v>
      </c>
      <c r="K18" s="110">
        <v>2</v>
      </c>
      <c r="L18" s="110">
        <v>0</v>
      </c>
      <c r="M18" s="110">
        <v>0</v>
      </c>
      <c r="N18" s="110">
        <v>0</v>
      </c>
      <c r="O18" s="110">
        <v>0</v>
      </c>
      <c r="P18" s="110">
        <v>0</v>
      </c>
      <c r="Q18" s="110">
        <v>0</v>
      </c>
      <c r="R18" s="110">
        <v>0</v>
      </c>
      <c r="S18" s="110">
        <v>0</v>
      </c>
      <c r="T18" s="110">
        <v>0</v>
      </c>
      <c r="U18" s="110">
        <v>0</v>
      </c>
      <c r="V18" s="110">
        <f t="shared" si="0"/>
        <v>17</v>
      </c>
      <c r="W18" s="110">
        <f t="shared" si="0"/>
        <v>2</v>
      </c>
      <c r="X18" s="110">
        <f t="shared" si="1"/>
        <v>19</v>
      </c>
      <c r="Y18" s="677" t="s">
        <v>33</v>
      </c>
    </row>
    <row r="19" spans="1:25" ht="20.100000000000001" customHeight="1">
      <c r="A19" s="281" t="s">
        <v>34</v>
      </c>
      <c r="B19" s="110">
        <v>0</v>
      </c>
      <c r="C19" s="110">
        <v>0</v>
      </c>
      <c r="D19" s="110">
        <v>0</v>
      </c>
      <c r="E19" s="110">
        <v>0</v>
      </c>
      <c r="F19" s="110">
        <v>0</v>
      </c>
      <c r="G19" s="110">
        <v>0</v>
      </c>
      <c r="H19" s="110">
        <v>2</v>
      </c>
      <c r="I19" s="110">
        <v>0</v>
      </c>
      <c r="J19" s="110">
        <v>0</v>
      </c>
      <c r="K19" s="110">
        <v>1</v>
      </c>
      <c r="L19" s="110">
        <v>0</v>
      </c>
      <c r="M19" s="110">
        <v>0</v>
      </c>
      <c r="N19" s="110">
        <v>0</v>
      </c>
      <c r="O19" s="110">
        <v>0</v>
      </c>
      <c r="P19" s="110">
        <v>0</v>
      </c>
      <c r="Q19" s="110">
        <v>0</v>
      </c>
      <c r="R19" s="110">
        <v>0</v>
      </c>
      <c r="S19" s="110">
        <v>0</v>
      </c>
      <c r="T19" s="110">
        <v>0</v>
      </c>
      <c r="U19" s="110">
        <v>0</v>
      </c>
      <c r="V19" s="110">
        <f t="shared" si="0"/>
        <v>2</v>
      </c>
      <c r="W19" s="110">
        <f t="shared" si="0"/>
        <v>1</v>
      </c>
      <c r="X19" s="110">
        <f t="shared" si="1"/>
        <v>3</v>
      </c>
      <c r="Y19" s="677" t="s">
        <v>35</v>
      </c>
    </row>
    <row r="20" spans="1:25" ht="20.100000000000001" customHeight="1">
      <c r="A20" s="281" t="s">
        <v>36</v>
      </c>
      <c r="B20" s="110">
        <v>3</v>
      </c>
      <c r="C20" s="110">
        <v>1</v>
      </c>
      <c r="D20" s="110">
        <v>0</v>
      </c>
      <c r="E20" s="110">
        <v>0</v>
      </c>
      <c r="F20" s="110">
        <v>0</v>
      </c>
      <c r="G20" s="110">
        <v>0</v>
      </c>
      <c r="H20" s="110">
        <v>0</v>
      </c>
      <c r="I20" s="110">
        <v>0</v>
      </c>
      <c r="J20" s="110">
        <v>10</v>
      </c>
      <c r="K20" s="110">
        <v>4</v>
      </c>
      <c r="L20" s="110">
        <v>0</v>
      </c>
      <c r="M20" s="110">
        <v>0</v>
      </c>
      <c r="N20" s="110">
        <v>0</v>
      </c>
      <c r="O20" s="110">
        <v>0</v>
      </c>
      <c r="P20" s="110">
        <v>0</v>
      </c>
      <c r="Q20" s="110">
        <v>0</v>
      </c>
      <c r="R20" s="110">
        <v>0</v>
      </c>
      <c r="S20" s="110">
        <v>0</v>
      </c>
      <c r="T20" s="110">
        <v>0</v>
      </c>
      <c r="U20" s="110">
        <v>0</v>
      </c>
      <c r="V20" s="110">
        <f t="shared" si="0"/>
        <v>13</v>
      </c>
      <c r="W20" s="110">
        <f t="shared" si="0"/>
        <v>5</v>
      </c>
      <c r="X20" s="110">
        <f t="shared" si="1"/>
        <v>18</v>
      </c>
      <c r="Y20" s="677" t="s">
        <v>37</v>
      </c>
    </row>
    <row r="21" spans="1:25" ht="20.100000000000001" customHeight="1">
      <c r="A21" s="281" t="s">
        <v>38</v>
      </c>
      <c r="B21" s="110">
        <v>19</v>
      </c>
      <c r="C21" s="110">
        <v>11</v>
      </c>
      <c r="D21" s="110">
        <v>0</v>
      </c>
      <c r="E21" s="110">
        <v>0</v>
      </c>
      <c r="F21" s="110">
        <v>0</v>
      </c>
      <c r="G21" s="110">
        <v>0</v>
      </c>
      <c r="H21" s="110">
        <v>16</v>
      </c>
      <c r="I21" s="110">
        <v>7</v>
      </c>
      <c r="J21" s="110">
        <v>6</v>
      </c>
      <c r="K21" s="110">
        <v>6</v>
      </c>
      <c r="L21" s="110">
        <v>0</v>
      </c>
      <c r="M21" s="110">
        <v>0</v>
      </c>
      <c r="N21" s="110">
        <v>0</v>
      </c>
      <c r="O21" s="110">
        <v>0</v>
      </c>
      <c r="P21" s="110">
        <v>0</v>
      </c>
      <c r="Q21" s="110">
        <v>0</v>
      </c>
      <c r="R21" s="110">
        <v>0</v>
      </c>
      <c r="S21" s="110">
        <v>0</v>
      </c>
      <c r="T21" s="110">
        <v>0</v>
      </c>
      <c r="U21" s="110">
        <v>0</v>
      </c>
      <c r="V21" s="110">
        <f t="shared" si="0"/>
        <v>41</v>
      </c>
      <c r="W21" s="110">
        <f t="shared" si="0"/>
        <v>24</v>
      </c>
      <c r="X21" s="110">
        <f t="shared" si="1"/>
        <v>65</v>
      </c>
      <c r="Y21" s="677" t="s">
        <v>39</v>
      </c>
    </row>
    <row r="22" spans="1:25" ht="20.100000000000001" customHeight="1" thickBot="1">
      <c r="A22" s="283" t="s">
        <v>40</v>
      </c>
      <c r="B22" s="112">
        <v>0</v>
      </c>
      <c r="C22" s="112">
        <v>0</v>
      </c>
      <c r="D22" s="112">
        <v>0</v>
      </c>
      <c r="E22" s="112">
        <v>0</v>
      </c>
      <c r="F22" s="112">
        <v>0</v>
      </c>
      <c r="G22" s="112">
        <v>0</v>
      </c>
      <c r="H22" s="112">
        <v>3</v>
      </c>
      <c r="I22" s="112">
        <v>2</v>
      </c>
      <c r="J22" s="112">
        <v>2</v>
      </c>
      <c r="K22" s="112">
        <v>0</v>
      </c>
      <c r="L22" s="112">
        <v>0</v>
      </c>
      <c r="M22" s="112">
        <v>0</v>
      </c>
      <c r="N22" s="112">
        <v>0</v>
      </c>
      <c r="O22" s="112">
        <v>0</v>
      </c>
      <c r="P22" s="112">
        <v>0</v>
      </c>
      <c r="Q22" s="112">
        <v>0</v>
      </c>
      <c r="R22" s="112">
        <v>0</v>
      </c>
      <c r="S22" s="112">
        <v>0</v>
      </c>
      <c r="T22" s="112">
        <v>0</v>
      </c>
      <c r="U22" s="112">
        <v>0</v>
      </c>
      <c r="V22" s="112">
        <f t="shared" si="0"/>
        <v>5</v>
      </c>
      <c r="W22" s="112">
        <f t="shared" si="0"/>
        <v>2</v>
      </c>
      <c r="X22" s="112">
        <f t="shared" si="1"/>
        <v>7</v>
      </c>
      <c r="Y22" s="733" t="s">
        <v>41</v>
      </c>
    </row>
    <row r="23" spans="1:25" ht="20.100000000000001" customHeight="1" thickTop="1" thickBot="1">
      <c r="A23" s="719" t="s">
        <v>4</v>
      </c>
      <c r="B23" s="734">
        <f>SUM(B8:B22)</f>
        <v>133</v>
      </c>
      <c r="C23" s="734">
        <f t="shared" ref="C23:U23" si="2">SUM(C8:C22)</f>
        <v>80</v>
      </c>
      <c r="D23" s="734">
        <f t="shared" si="2"/>
        <v>0</v>
      </c>
      <c r="E23" s="734">
        <f t="shared" si="2"/>
        <v>0</v>
      </c>
      <c r="F23" s="734">
        <f t="shared" si="2"/>
        <v>0</v>
      </c>
      <c r="G23" s="734">
        <f t="shared" si="2"/>
        <v>0</v>
      </c>
      <c r="H23" s="734">
        <f t="shared" si="2"/>
        <v>192</v>
      </c>
      <c r="I23" s="734">
        <f t="shared" si="2"/>
        <v>95</v>
      </c>
      <c r="J23" s="734">
        <f t="shared" si="2"/>
        <v>109</v>
      </c>
      <c r="K23" s="734">
        <f t="shared" si="2"/>
        <v>56</v>
      </c>
      <c r="L23" s="734">
        <f t="shared" si="2"/>
        <v>36</v>
      </c>
      <c r="M23" s="734">
        <f t="shared" si="2"/>
        <v>27</v>
      </c>
      <c r="N23" s="734">
        <f t="shared" si="2"/>
        <v>23</v>
      </c>
      <c r="O23" s="734">
        <f t="shared" si="2"/>
        <v>0</v>
      </c>
      <c r="P23" s="734">
        <f t="shared" si="2"/>
        <v>1</v>
      </c>
      <c r="Q23" s="734">
        <f t="shared" si="2"/>
        <v>0</v>
      </c>
      <c r="R23" s="734">
        <f t="shared" si="2"/>
        <v>2</v>
      </c>
      <c r="S23" s="734">
        <f t="shared" si="2"/>
        <v>0</v>
      </c>
      <c r="T23" s="734">
        <f t="shared" si="2"/>
        <v>0</v>
      </c>
      <c r="U23" s="734">
        <f t="shared" si="2"/>
        <v>0</v>
      </c>
      <c r="V23" s="734">
        <f t="shared" si="0"/>
        <v>496</v>
      </c>
      <c r="W23" s="734">
        <f t="shared" si="0"/>
        <v>258</v>
      </c>
      <c r="X23" s="734">
        <f t="shared" si="1"/>
        <v>754</v>
      </c>
      <c r="Y23" s="299" t="s">
        <v>8</v>
      </c>
    </row>
    <row r="24" spans="1:25" ht="0.75" customHeight="1" thickTop="1">
      <c r="A24" s="300"/>
      <c r="B24" s="300">
        <v>0</v>
      </c>
      <c r="C24" s="300">
        <v>0</v>
      </c>
      <c r="D24" s="300">
        <v>0</v>
      </c>
      <c r="E24" s="300">
        <v>0</v>
      </c>
      <c r="F24" s="300">
        <v>0</v>
      </c>
      <c r="G24" s="300">
        <v>0</v>
      </c>
      <c r="H24" s="300">
        <v>0</v>
      </c>
      <c r="I24" s="300">
        <v>0</v>
      </c>
      <c r="J24" s="300">
        <v>0</v>
      </c>
      <c r="K24" s="300">
        <v>0</v>
      </c>
      <c r="L24" s="300">
        <v>0</v>
      </c>
      <c r="M24" s="300">
        <v>0</v>
      </c>
      <c r="N24" s="300">
        <v>0</v>
      </c>
      <c r="O24" s="300">
        <v>0</v>
      </c>
      <c r="P24" s="300">
        <v>0</v>
      </c>
      <c r="Q24" s="300">
        <v>0</v>
      </c>
      <c r="R24" s="300">
        <v>0</v>
      </c>
      <c r="S24" s="300">
        <v>0</v>
      </c>
      <c r="T24" s="300">
        <v>0</v>
      </c>
      <c r="U24" s="300"/>
      <c r="V24" s="116" t="e">
        <f>T24+#REF!+R24+P24+N24+L24+J24+F24+D24+B24</f>
        <v>#REF!</v>
      </c>
      <c r="W24" s="116" t="e">
        <f>U24+#REF!+S24+Q24+O24+M24+K24+G24+E24+C24</f>
        <v>#REF!</v>
      </c>
      <c r="X24" s="300"/>
    </row>
    <row r="25" spans="1:25" ht="19.5" hidden="1" customHeight="1">
      <c r="V25" s="116" t="e">
        <f>T25+#REF!+R25+P25+N25+L25+J25+F25+D25+B25</f>
        <v>#REF!</v>
      </c>
      <c r="W25" s="116" t="e">
        <f>U25+#REF!+S25+Q25+O25+M25+K25+G25+E25+C25</f>
        <v>#REF!</v>
      </c>
    </row>
    <row r="26" spans="1:25" ht="19.5" hidden="1" customHeight="1">
      <c r="V26" s="116" t="e">
        <f>T26+#REF!+R26+P26+N26+L26+J26+F26+D26+B26</f>
        <v>#REF!</v>
      </c>
      <c r="W26" s="116" t="e">
        <f>U26+#REF!+S26+Q26+O26+M26+K26+G26+E26+C26</f>
        <v>#REF!</v>
      </c>
    </row>
  </sheetData>
  <mergeCells count="19">
    <mergeCell ref="V5:X5"/>
    <mergeCell ref="N4:O5"/>
    <mergeCell ref="P4:Q5"/>
    <mergeCell ref="R4:S5"/>
    <mergeCell ref="T4:U4"/>
    <mergeCell ref="V4:X4"/>
    <mergeCell ref="Y4:Y7"/>
    <mergeCell ref="A1:X1"/>
    <mergeCell ref="A2:Y2"/>
    <mergeCell ref="X3:Y3"/>
    <mergeCell ref="A4:A7"/>
    <mergeCell ref="B4:C4"/>
    <mergeCell ref="D4:E5"/>
    <mergeCell ref="F4:G5"/>
    <mergeCell ref="H4:I5"/>
    <mergeCell ref="J4:K5"/>
    <mergeCell ref="L4:M5"/>
    <mergeCell ref="B5:C5"/>
    <mergeCell ref="T5:U5"/>
  </mergeCells>
  <printOptions horizontalCentered="1"/>
  <pageMargins left="1" right="1" top="1.5" bottom="1" header="1.5" footer="1"/>
  <pageSetup paperSize="9" scale="75"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G21"/>
  <sheetViews>
    <sheetView rightToLeft="1" view="pageBreakPreview" zoomScale="80" zoomScaleNormal="100" zoomScaleSheetLayoutView="80" workbookViewId="0">
      <selection activeCell="K16" sqref="K16"/>
    </sheetView>
  </sheetViews>
  <sheetFormatPr defaultRowHeight="12.75"/>
  <cols>
    <col min="1" max="2" width="10.140625" style="1" customWidth="1"/>
    <col min="3" max="4" width="19.85546875" style="1" customWidth="1"/>
    <col min="5" max="5" width="20.85546875" style="1" customWidth="1"/>
    <col min="6" max="7" width="20.42578125" style="1" customWidth="1"/>
    <col min="8" max="16384" width="9.140625" style="1"/>
  </cols>
  <sheetData>
    <row r="1" spans="1:7" s="15" customFormat="1" ht="24" customHeight="1">
      <c r="A1" s="1124" t="s">
        <v>991</v>
      </c>
      <c r="B1" s="1124"/>
      <c r="C1" s="1124"/>
      <c r="D1" s="1124"/>
      <c r="E1" s="1124"/>
      <c r="F1" s="1124"/>
      <c r="G1" s="1124"/>
    </row>
    <row r="2" spans="1:7" s="15" customFormat="1" ht="30.75" customHeight="1">
      <c r="A2" s="1264" t="s">
        <v>925</v>
      </c>
      <c r="B2" s="1264"/>
      <c r="C2" s="1264"/>
      <c r="D2" s="1264"/>
      <c r="E2" s="1264"/>
      <c r="F2" s="1264"/>
      <c r="G2" s="1264"/>
    </row>
    <row r="3" spans="1:7" s="15" customFormat="1" ht="21.75" customHeight="1" thickBot="1">
      <c r="A3" s="1559" t="s">
        <v>831</v>
      </c>
      <c r="B3" s="1559"/>
      <c r="C3" s="1559"/>
      <c r="D3" s="1559"/>
      <c r="E3" s="1559"/>
      <c r="F3" s="1560" t="s">
        <v>832</v>
      </c>
      <c r="G3" s="1560"/>
    </row>
    <row r="4" spans="1:7" ht="17.25" customHeight="1" thickTop="1">
      <c r="A4" s="1561" t="s">
        <v>841</v>
      </c>
      <c r="B4" s="1561"/>
      <c r="C4" s="1561" t="s">
        <v>594</v>
      </c>
      <c r="D4" s="1561"/>
      <c r="E4" s="1564" t="s">
        <v>345</v>
      </c>
      <c r="F4" s="1566" t="s">
        <v>595</v>
      </c>
      <c r="G4" s="1566"/>
    </row>
    <row r="5" spans="1:7" ht="16.5" customHeight="1">
      <c r="A5" s="1562"/>
      <c r="B5" s="1562"/>
      <c r="C5" s="716" t="s">
        <v>181</v>
      </c>
      <c r="D5" s="716" t="s">
        <v>182</v>
      </c>
      <c r="E5" s="1565"/>
      <c r="F5" s="1567"/>
      <c r="G5" s="1567"/>
    </row>
    <row r="6" spans="1:7" ht="20.100000000000001" customHeight="1" thickBot="1">
      <c r="A6" s="1563"/>
      <c r="B6" s="1563"/>
      <c r="C6" s="717" t="s">
        <v>666</v>
      </c>
      <c r="D6" s="717" t="s">
        <v>667</v>
      </c>
      <c r="E6" s="714" t="s">
        <v>8</v>
      </c>
      <c r="F6" s="1568"/>
      <c r="G6" s="1568"/>
    </row>
    <row r="7" spans="1:7" ht="27" customHeight="1" thickTop="1">
      <c r="A7" s="1558" t="s">
        <v>632</v>
      </c>
      <c r="B7" s="1558"/>
      <c r="C7" s="502">
        <v>318</v>
      </c>
      <c r="D7" s="502">
        <v>289</v>
      </c>
      <c r="E7" s="502">
        <f>SUM(C7:D7)</f>
        <v>607</v>
      </c>
      <c r="F7" s="1143" t="s">
        <v>731</v>
      </c>
      <c r="G7" s="1143"/>
    </row>
    <row r="8" spans="1:7" ht="27" customHeight="1">
      <c r="A8" s="1552" t="s">
        <v>633</v>
      </c>
      <c r="B8" s="1552"/>
      <c r="C8" s="1102">
        <v>19</v>
      </c>
      <c r="D8" s="1102">
        <v>2</v>
      </c>
      <c r="E8" s="1102">
        <f t="shared" ref="E8:E14" si="0">SUM(C8:D8)</f>
        <v>21</v>
      </c>
      <c r="F8" s="1141" t="s">
        <v>732</v>
      </c>
      <c r="G8" s="1141"/>
    </row>
    <row r="9" spans="1:7" ht="27" customHeight="1">
      <c r="A9" s="1552" t="s">
        <v>596</v>
      </c>
      <c r="B9" s="1552"/>
      <c r="C9" s="1102">
        <v>138</v>
      </c>
      <c r="D9" s="1102">
        <v>47</v>
      </c>
      <c r="E9" s="1102">
        <f t="shared" si="0"/>
        <v>185</v>
      </c>
      <c r="F9" s="1141" t="s">
        <v>733</v>
      </c>
      <c r="G9" s="1141"/>
    </row>
    <row r="10" spans="1:7" ht="27" customHeight="1">
      <c r="A10" s="1552" t="s">
        <v>634</v>
      </c>
      <c r="B10" s="1552"/>
      <c r="C10" s="1102">
        <v>68</v>
      </c>
      <c r="D10" s="1102">
        <v>5</v>
      </c>
      <c r="E10" s="1102">
        <f>SUM(C10:D10)</f>
        <v>73</v>
      </c>
      <c r="F10" s="1141" t="s">
        <v>734</v>
      </c>
      <c r="G10" s="1141"/>
    </row>
    <row r="11" spans="1:7" ht="27" customHeight="1">
      <c r="A11" s="1552" t="s">
        <v>635</v>
      </c>
      <c r="B11" s="1552"/>
      <c r="C11" s="1102">
        <v>48</v>
      </c>
      <c r="D11" s="1102">
        <v>0</v>
      </c>
      <c r="E11" s="1102">
        <f t="shared" si="0"/>
        <v>48</v>
      </c>
      <c r="F11" s="1141" t="s">
        <v>735</v>
      </c>
      <c r="G11" s="1141"/>
    </row>
    <row r="12" spans="1:7" ht="27" customHeight="1">
      <c r="A12" s="1552" t="s">
        <v>636</v>
      </c>
      <c r="B12" s="1552"/>
      <c r="C12" s="1102">
        <v>675</v>
      </c>
      <c r="D12" s="1102">
        <v>372</v>
      </c>
      <c r="E12" s="1102">
        <f>SUM(C12:D12)</f>
        <v>1047</v>
      </c>
      <c r="F12" s="1557" t="s">
        <v>738</v>
      </c>
      <c r="G12" s="1557"/>
    </row>
    <row r="13" spans="1:7" ht="27" customHeight="1">
      <c r="A13" s="1552" t="s">
        <v>637</v>
      </c>
      <c r="B13" s="1552"/>
      <c r="C13" s="1102">
        <v>80</v>
      </c>
      <c r="D13" s="1102">
        <v>0</v>
      </c>
      <c r="E13" s="1102">
        <f t="shared" si="0"/>
        <v>80</v>
      </c>
      <c r="F13" s="1141" t="s">
        <v>736</v>
      </c>
      <c r="G13" s="1141"/>
    </row>
    <row r="14" spans="1:7" ht="27" customHeight="1">
      <c r="A14" s="1103" t="s">
        <v>638</v>
      </c>
      <c r="B14" s="1103"/>
      <c r="C14" s="1102">
        <v>442</v>
      </c>
      <c r="D14" s="1102">
        <v>180</v>
      </c>
      <c r="E14" s="1102">
        <f t="shared" si="0"/>
        <v>622</v>
      </c>
      <c r="F14" s="1101"/>
      <c r="G14" s="1101" t="s">
        <v>737</v>
      </c>
    </row>
    <row r="15" spans="1:7" ht="27" customHeight="1" thickBot="1">
      <c r="A15" s="1553" t="s">
        <v>452</v>
      </c>
      <c r="B15" s="1553"/>
      <c r="C15" s="303">
        <v>205</v>
      </c>
      <c r="D15" s="303">
        <v>25</v>
      </c>
      <c r="E15" s="303">
        <f>SUM(C15:D15)</f>
        <v>230</v>
      </c>
      <c r="F15" s="1554" t="s">
        <v>372</v>
      </c>
      <c r="G15" s="1554"/>
    </row>
    <row r="16" spans="1:7" ht="27" customHeight="1" thickTop="1" thickBot="1">
      <c r="A16" s="1555" t="s">
        <v>4</v>
      </c>
      <c r="B16" s="1555"/>
      <c r="C16" s="30">
        <f>SUM(C7:C15)</f>
        <v>1993</v>
      </c>
      <c r="D16" s="30">
        <f t="shared" ref="D16:E16" si="1">SUM(D7:D15)</f>
        <v>920</v>
      </c>
      <c r="E16" s="30">
        <f t="shared" si="1"/>
        <v>2913</v>
      </c>
      <c r="F16" s="1556" t="s">
        <v>8</v>
      </c>
      <c r="G16" s="1556"/>
    </row>
    <row r="17" spans="5:5" ht="15.75" hidden="1" customHeight="1">
      <c r="E17" s="301"/>
    </row>
    <row r="18" spans="5:5" ht="15.75" hidden="1" customHeight="1">
      <c r="E18" s="301"/>
    </row>
    <row r="19" spans="5:5" ht="15.75" hidden="1" customHeight="1">
      <c r="E19" s="301"/>
    </row>
    <row r="20" spans="5:5" ht="16.5" thickTop="1">
      <c r="E20" s="301"/>
    </row>
    <row r="21" spans="5:5">
      <c r="E21" s="194"/>
    </row>
  </sheetData>
  <mergeCells count="26">
    <mergeCell ref="A1:G1"/>
    <mergeCell ref="A2:G2"/>
    <mergeCell ref="A3:E3"/>
    <mergeCell ref="F3:G3"/>
    <mergeCell ref="A4:B6"/>
    <mergeCell ref="C4:D4"/>
    <mergeCell ref="E4:E5"/>
    <mergeCell ref="F4:G6"/>
    <mergeCell ref="A7:B7"/>
    <mergeCell ref="F7:G7"/>
    <mergeCell ref="A8:B8"/>
    <mergeCell ref="F8:G8"/>
    <mergeCell ref="A9:B9"/>
    <mergeCell ref="F9:G9"/>
    <mergeCell ref="A10:B10"/>
    <mergeCell ref="F10:G10"/>
    <mergeCell ref="A11:B11"/>
    <mergeCell ref="F11:G11"/>
    <mergeCell ref="A12:B12"/>
    <mergeCell ref="F12:G12"/>
    <mergeCell ref="A13:B13"/>
    <mergeCell ref="F13:G13"/>
    <mergeCell ref="A15:B15"/>
    <mergeCell ref="F15:G15"/>
    <mergeCell ref="A16:B16"/>
    <mergeCell ref="F16:G16"/>
  </mergeCells>
  <printOptions horizontalCentered="1"/>
  <pageMargins left="1" right="1" top="1.5" bottom="1" header="1.5" footer="1"/>
  <pageSetup paperSize="9" scale="85"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T39"/>
  <sheetViews>
    <sheetView rightToLeft="1" view="pageBreakPreview" topLeftCell="A4" zoomScale="80" zoomScaleNormal="100" zoomScaleSheetLayoutView="80" workbookViewId="0">
      <selection activeCell="A43" sqref="A43:A48"/>
    </sheetView>
  </sheetViews>
  <sheetFormatPr defaultRowHeight="20.100000000000001" customHeight="1"/>
  <cols>
    <col min="1" max="1" width="11.85546875" style="15" customWidth="1"/>
    <col min="2" max="3" width="7.42578125" style="15" customWidth="1"/>
    <col min="4" max="4" width="7.140625" style="15" customWidth="1"/>
    <col min="5" max="5" width="6.85546875" style="15" customWidth="1"/>
    <col min="6" max="6" width="6.5703125" style="15" customWidth="1"/>
    <col min="7" max="7" width="8.7109375" style="15" customWidth="1"/>
    <col min="8" max="9" width="7.42578125" style="15" customWidth="1"/>
    <col min="10" max="10" width="7.140625" style="15" customWidth="1"/>
    <col min="11" max="11" width="7.42578125" style="15" customWidth="1"/>
    <col min="12" max="15" width="8.42578125" style="15" customWidth="1"/>
    <col min="16" max="16" width="12" style="15" customWidth="1"/>
    <col min="17" max="17" width="8.42578125" style="15" customWidth="1"/>
    <col min="18" max="18" width="7.140625" style="15" customWidth="1"/>
    <col min="19" max="19" width="9.140625" style="15" hidden="1" customWidth="1"/>
    <col min="20" max="20" width="17.140625" style="15" customWidth="1"/>
    <col min="21" max="16384" width="9.140625" style="15"/>
  </cols>
  <sheetData>
    <row r="1" spans="1:20" ht="22.5" customHeight="1">
      <c r="A1" s="1206"/>
      <c r="B1" s="1206"/>
      <c r="C1" s="1206"/>
      <c r="D1" s="1206"/>
      <c r="E1" s="1206"/>
      <c r="F1" s="1206"/>
      <c r="G1" s="1206"/>
      <c r="H1" s="1206"/>
      <c r="I1" s="1206"/>
      <c r="J1" s="1206"/>
      <c r="K1" s="1206"/>
      <c r="L1" s="1206"/>
      <c r="M1" s="1206"/>
      <c r="N1" s="1206"/>
      <c r="O1" s="1206"/>
      <c r="P1" s="1206"/>
      <c r="Q1" s="1206"/>
      <c r="R1" s="1206"/>
    </row>
    <row r="2" spans="1:20" ht="23.25" customHeight="1">
      <c r="A2" s="1123" t="s">
        <v>992</v>
      </c>
      <c r="B2" s="1123"/>
      <c r="C2" s="1123"/>
      <c r="D2" s="1123"/>
      <c r="E2" s="1123"/>
      <c r="F2" s="1123"/>
      <c r="G2" s="1123"/>
      <c r="H2" s="1123"/>
      <c r="I2" s="1123"/>
      <c r="J2" s="1123"/>
      <c r="K2" s="1123"/>
      <c r="L2" s="1123"/>
      <c r="M2" s="1123"/>
      <c r="N2" s="1123"/>
      <c r="O2" s="1123"/>
      <c r="P2" s="1123"/>
      <c r="Q2" s="1123"/>
      <c r="R2" s="1123"/>
      <c r="S2" s="542"/>
      <c r="T2" s="542"/>
    </row>
    <row r="3" spans="1:20" ht="25.5" customHeight="1">
      <c r="A3" s="1569" t="s">
        <v>924</v>
      </c>
      <c r="B3" s="1569"/>
      <c r="C3" s="1569"/>
      <c r="D3" s="1569"/>
      <c r="E3" s="1569"/>
      <c r="F3" s="1569"/>
      <c r="G3" s="1569"/>
      <c r="H3" s="1569"/>
      <c r="I3" s="1569"/>
      <c r="J3" s="1569"/>
      <c r="K3" s="1569"/>
      <c r="L3" s="1569"/>
      <c r="M3" s="1569"/>
      <c r="N3" s="1569"/>
      <c r="O3" s="1569"/>
      <c r="P3" s="1569"/>
      <c r="Q3" s="1569"/>
      <c r="R3" s="1569"/>
      <c r="S3" s="1569"/>
      <c r="T3" s="1569"/>
    </row>
    <row r="4" spans="1:20" ht="20.100000000000001" customHeight="1" thickBot="1">
      <c r="A4" s="302" t="s">
        <v>833</v>
      </c>
      <c r="B4" s="302"/>
      <c r="C4" s="302"/>
      <c r="D4" s="302"/>
      <c r="E4" s="302"/>
      <c r="F4" s="302"/>
      <c r="G4" s="302"/>
      <c r="H4" s="302"/>
      <c r="I4" s="302"/>
      <c r="J4" s="302"/>
      <c r="K4" s="302"/>
      <c r="L4" s="302"/>
      <c r="M4" s="302"/>
      <c r="N4" s="302"/>
      <c r="O4" s="302"/>
      <c r="P4" s="302"/>
      <c r="Q4" s="302"/>
      <c r="R4" s="1208" t="s">
        <v>834</v>
      </c>
      <c r="S4" s="1208"/>
      <c r="T4" s="1208"/>
    </row>
    <row r="5" spans="1:20" ht="20.100000000000001" customHeight="1" thickTop="1">
      <c r="A5" s="1162" t="s">
        <v>3</v>
      </c>
      <c r="B5" s="1570" t="s">
        <v>624</v>
      </c>
      <c r="C5" s="1570"/>
      <c r="D5" s="1163" t="s">
        <v>185</v>
      </c>
      <c r="E5" s="1163"/>
      <c r="F5" s="1163" t="s">
        <v>186</v>
      </c>
      <c r="G5" s="1163"/>
      <c r="H5" s="1163" t="s">
        <v>187</v>
      </c>
      <c r="I5" s="1163"/>
      <c r="J5" s="1163" t="s">
        <v>188</v>
      </c>
      <c r="K5" s="1163"/>
      <c r="L5" s="1163" t="s">
        <v>274</v>
      </c>
      <c r="M5" s="1163"/>
      <c r="N5" s="1163" t="s">
        <v>275</v>
      </c>
      <c r="O5" s="1163"/>
      <c r="P5" s="1163" t="s">
        <v>345</v>
      </c>
      <c r="Q5" s="1163"/>
      <c r="R5" s="1163"/>
      <c r="S5" s="171"/>
      <c r="T5" s="1182" t="s">
        <v>5</v>
      </c>
    </row>
    <row r="6" spans="1:20" ht="20.100000000000001" customHeight="1">
      <c r="A6" s="1190"/>
      <c r="B6" s="1166" t="s">
        <v>718</v>
      </c>
      <c r="C6" s="1166"/>
      <c r="D6" s="1166" t="s">
        <v>276</v>
      </c>
      <c r="E6" s="1166"/>
      <c r="F6" s="1166" t="s">
        <v>277</v>
      </c>
      <c r="G6" s="1166"/>
      <c r="H6" s="1166" t="s">
        <v>278</v>
      </c>
      <c r="I6" s="1166"/>
      <c r="J6" s="1166" t="s">
        <v>279</v>
      </c>
      <c r="K6" s="1166"/>
      <c r="L6" s="1166" t="s">
        <v>306</v>
      </c>
      <c r="M6" s="1166"/>
      <c r="N6" s="1166" t="s">
        <v>281</v>
      </c>
      <c r="O6" s="1166"/>
      <c r="P6" s="1166" t="s">
        <v>8</v>
      </c>
      <c r="Q6" s="1166"/>
      <c r="R6" s="1166"/>
      <c r="S6" s="171"/>
      <c r="T6" s="1183"/>
    </row>
    <row r="7" spans="1:20" ht="20.100000000000001" customHeight="1">
      <c r="A7" s="1190"/>
      <c r="B7" s="718" t="s">
        <v>181</v>
      </c>
      <c r="C7" s="718" t="s">
        <v>182</v>
      </c>
      <c r="D7" s="718" t="s">
        <v>181</v>
      </c>
      <c r="E7" s="718" t="s">
        <v>182</v>
      </c>
      <c r="F7" s="718" t="s">
        <v>181</v>
      </c>
      <c r="G7" s="718" t="s">
        <v>182</v>
      </c>
      <c r="H7" s="718" t="s">
        <v>181</v>
      </c>
      <c r="I7" s="718" t="s">
        <v>182</v>
      </c>
      <c r="J7" s="718" t="s">
        <v>181</v>
      </c>
      <c r="K7" s="718" t="s">
        <v>182</v>
      </c>
      <c r="L7" s="718" t="s">
        <v>181</v>
      </c>
      <c r="M7" s="718" t="s">
        <v>182</v>
      </c>
      <c r="N7" s="718" t="s">
        <v>181</v>
      </c>
      <c r="O7" s="718" t="s">
        <v>182</v>
      </c>
      <c r="P7" s="718" t="s">
        <v>181</v>
      </c>
      <c r="Q7" s="718" t="s">
        <v>182</v>
      </c>
      <c r="R7" s="718" t="s">
        <v>651</v>
      </c>
      <c r="S7" s="171"/>
      <c r="T7" s="1183"/>
    </row>
    <row r="8" spans="1:20" ht="21" customHeight="1" thickBot="1">
      <c r="A8" s="1209"/>
      <c r="B8" s="442" t="s">
        <v>666</v>
      </c>
      <c r="C8" s="442" t="s">
        <v>667</v>
      </c>
      <c r="D8" s="442" t="s">
        <v>666</v>
      </c>
      <c r="E8" s="442" t="s">
        <v>667</v>
      </c>
      <c r="F8" s="442" t="s">
        <v>666</v>
      </c>
      <c r="G8" s="442" t="s">
        <v>667</v>
      </c>
      <c r="H8" s="442" t="s">
        <v>666</v>
      </c>
      <c r="I8" s="442" t="s">
        <v>667</v>
      </c>
      <c r="J8" s="442" t="s">
        <v>666</v>
      </c>
      <c r="K8" s="442" t="s">
        <v>667</v>
      </c>
      <c r="L8" s="442" t="s">
        <v>666</v>
      </c>
      <c r="M8" s="442" t="s">
        <v>667</v>
      </c>
      <c r="N8" s="442" t="s">
        <v>666</v>
      </c>
      <c r="O8" s="442" t="s">
        <v>667</v>
      </c>
      <c r="P8" s="442" t="s">
        <v>666</v>
      </c>
      <c r="Q8" s="442" t="s">
        <v>667</v>
      </c>
      <c r="R8" s="714" t="s">
        <v>8</v>
      </c>
      <c r="S8" s="173"/>
      <c r="T8" s="1571"/>
    </row>
    <row r="9" spans="1:20" ht="21" customHeight="1" thickTop="1">
      <c r="A9" s="279" t="s">
        <v>12</v>
      </c>
      <c r="B9" s="197">
        <v>3</v>
      </c>
      <c r="C9" s="197">
        <v>0</v>
      </c>
      <c r="D9" s="197">
        <v>0</v>
      </c>
      <c r="E9" s="197">
        <v>0</v>
      </c>
      <c r="F9" s="197">
        <v>0</v>
      </c>
      <c r="G9" s="197">
        <v>4</v>
      </c>
      <c r="H9" s="197">
        <v>1</v>
      </c>
      <c r="I9" s="197">
        <v>0</v>
      </c>
      <c r="J9" s="197">
        <v>1</v>
      </c>
      <c r="K9" s="197">
        <v>2</v>
      </c>
      <c r="L9" s="197">
        <v>1</v>
      </c>
      <c r="M9" s="197">
        <v>5</v>
      </c>
      <c r="N9" s="197">
        <v>0</v>
      </c>
      <c r="O9" s="197">
        <v>0</v>
      </c>
      <c r="P9" s="197">
        <f>N9+L9+J9+H9+F9+D9+B9</f>
        <v>6</v>
      </c>
      <c r="Q9" s="197">
        <f>O9+M9+K9+I9+G9+E9+C9</f>
        <v>11</v>
      </c>
      <c r="R9" s="197">
        <f>SUM(P9:Q9)</f>
        <v>17</v>
      </c>
      <c r="S9" s="676" t="s">
        <v>13</v>
      </c>
      <c r="T9" s="676" t="s">
        <v>13</v>
      </c>
    </row>
    <row r="10" spans="1:20" ht="19.5" customHeight="1">
      <c r="A10" s="281" t="s">
        <v>14</v>
      </c>
      <c r="B10" s="679">
        <v>0</v>
      </c>
      <c r="C10" s="679">
        <v>0</v>
      </c>
      <c r="D10" s="108">
        <v>2</v>
      </c>
      <c r="E10" s="679">
        <v>4</v>
      </c>
      <c r="F10" s="679">
        <v>2</v>
      </c>
      <c r="G10" s="108">
        <v>2</v>
      </c>
      <c r="H10" s="679">
        <v>0</v>
      </c>
      <c r="I10" s="679">
        <v>0</v>
      </c>
      <c r="J10" s="108">
        <v>0</v>
      </c>
      <c r="K10" s="679">
        <v>2</v>
      </c>
      <c r="L10" s="679">
        <v>16</v>
      </c>
      <c r="M10" s="108">
        <v>15</v>
      </c>
      <c r="N10" s="679">
        <v>0</v>
      </c>
      <c r="O10" s="679">
        <v>0</v>
      </c>
      <c r="P10" s="679">
        <f t="shared" ref="P10:Q24" si="0">N10+L10+J10+H10+F10+D10+B10</f>
        <v>20</v>
      </c>
      <c r="Q10" s="108">
        <f t="shared" si="0"/>
        <v>23</v>
      </c>
      <c r="R10" s="679">
        <f t="shared" ref="R10:R24" si="1">SUM(P10:Q10)</f>
        <v>43</v>
      </c>
      <c r="S10" s="735"/>
      <c r="T10" s="736" t="s">
        <v>15</v>
      </c>
    </row>
    <row r="11" spans="1:20" ht="19.5" customHeight="1">
      <c r="A11" s="281" t="s">
        <v>16</v>
      </c>
      <c r="B11" s="126">
        <v>5</v>
      </c>
      <c r="C11" s="126">
        <v>1</v>
      </c>
      <c r="D11" s="110">
        <v>7</v>
      </c>
      <c r="E11" s="126">
        <v>1</v>
      </c>
      <c r="F11" s="126">
        <v>0</v>
      </c>
      <c r="G11" s="110">
        <v>1</v>
      </c>
      <c r="H11" s="126">
        <v>4</v>
      </c>
      <c r="I11" s="126">
        <v>4</v>
      </c>
      <c r="J11" s="110">
        <v>3</v>
      </c>
      <c r="K11" s="126">
        <v>13</v>
      </c>
      <c r="L11" s="126">
        <v>13</v>
      </c>
      <c r="M11" s="110">
        <v>0</v>
      </c>
      <c r="N11" s="126">
        <v>0</v>
      </c>
      <c r="O11" s="126">
        <v>0</v>
      </c>
      <c r="P11" s="126">
        <f t="shared" si="0"/>
        <v>32</v>
      </c>
      <c r="Q11" s="110">
        <f t="shared" si="0"/>
        <v>20</v>
      </c>
      <c r="R11" s="126">
        <f t="shared" si="1"/>
        <v>52</v>
      </c>
      <c r="S11" s="737"/>
      <c r="T11" s="472" t="s">
        <v>178</v>
      </c>
    </row>
    <row r="12" spans="1:20" ht="19.5" customHeight="1">
      <c r="A12" s="281" t="s">
        <v>18</v>
      </c>
      <c r="B12" s="126">
        <v>0</v>
      </c>
      <c r="C12" s="126">
        <v>1</v>
      </c>
      <c r="D12" s="110">
        <v>5</v>
      </c>
      <c r="E12" s="126">
        <v>1</v>
      </c>
      <c r="F12" s="126">
        <v>0</v>
      </c>
      <c r="G12" s="110">
        <v>0</v>
      </c>
      <c r="H12" s="126">
        <v>5</v>
      </c>
      <c r="I12" s="126">
        <v>5</v>
      </c>
      <c r="J12" s="110">
        <v>2</v>
      </c>
      <c r="K12" s="126">
        <v>2</v>
      </c>
      <c r="L12" s="126">
        <v>6</v>
      </c>
      <c r="M12" s="110">
        <v>2</v>
      </c>
      <c r="N12" s="126">
        <v>0</v>
      </c>
      <c r="O12" s="126">
        <v>1</v>
      </c>
      <c r="P12" s="126">
        <f t="shared" si="0"/>
        <v>18</v>
      </c>
      <c r="Q12" s="110">
        <f t="shared" si="0"/>
        <v>12</v>
      </c>
      <c r="R12" s="126">
        <f t="shared" si="1"/>
        <v>30</v>
      </c>
      <c r="S12" s="737"/>
      <c r="T12" s="472" t="s">
        <v>19</v>
      </c>
    </row>
    <row r="13" spans="1:20" ht="19.5" customHeight="1">
      <c r="A13" s="281" t="s">
        <v>20</v>
      </c>
      <c r="B13" s="126">
        <v>33</v>
      </c>
      <c r="C13" s="126">
        <v>15</v>
      </c>
      <c r="D13" s="110">
        <v>28</v>
      </c>
      <c r="E13" s="126">
        <v>10</v>
      </c>
      <c r="F13" s="126">
        <v>14</v>
      </c>
      <c r="G13" s="110">
        <v>15</v>
      </c>
      <c r="H13" s="126">
        <v>22</v>
      </c>
      <c r="I13" s="126">
        <v>22</v>
      </c>
      <c r="J13" s="110">
        <v>12</v>
      </c>
      <c r="K13" s="126">
        <v>53</v>
      </c>
      <c r="L13" s="126">
        <v>55</v>
      </c>
      <c r="M13" s="110">
        <v>176</v>
      </c>
      <c r="N13" s="126">
        <v>5</v>
      </c>
      <c r="O13" s="126">
        <v>7</v>
      </c>
      <c r="P13" s="126">
        <f t="shared" si="0"/>
        <v>169</v>
      </c>
      <c r="Q13" s="110">
        <f t="shared" si="0"/>
        <v>298</v>
      </c>
      <c r="R13" s="126">
        <f t="shared" si="1"/>
        <v>467</v>
      </c>
      <c r="S13" s="737"/>
      <c r="T13" s="472" t="s">
        <v>21</v>
      </c>
    </row>
    <row r="14" spans="1:20" ht="19.5" customHeight="1">
      <c r="A14" s="281" t="s">
        <v>22</v>
      </c>
      <c r="B14" s="126">
        <v>1</v>
      </c>
      <c r="C14" s="126">
        <v>0</v>
      </c>
      <c r="D14" s="110">
        <v>4</v>
      </c>
      <c r="E14" s="126">
        <v>10</v>
      </c>
      <c r="F14" s="126">
        <v>1</v>
      </c>
      <c r="G14" s="110">
        <v>1</v>
      </c>
      <c r="H14" s="126">
        <v>5</v>
      </c>
      <c r="I14" s="126">
        <v>2</v>
      </c>
      <c r="J14" s="110">
        <v>0</v>
      </c>
      <c r="K14" s="126">
        <v>6</v>
      </c>
      <c r="L14" s="126">
        <v>8</v>
      </c>
      <c r="M14" s="110">
        <v>61</v>
      </c>
      <c r="N14" s="126">
        <v>1</v>
      </c>
      <c r="O14" s="126">
        <v>0</v>
      </c>
      <c r="P14" s="126">
        <f t="shared" si="0"/>
        <v>20</v>
      </c>
      <c r="Q14" s="110">
        <f t="shared" si="0"/>
        <v>80</v>
      </c>
      <c r="R14" s="126">
        <f t="shared" si="1"/>
        <v>100</v>
      </c>
      <c r="S14" s="737"/>
      <c r="T14" s="472" t="s">
        <v>23</v>
      </c>
    </row>
    <row r="15" spans="1:20" ht="19.5" customHeight="1">
      <c r="A15" s="281" t="s">
        <v>24</v>
      </c>
      <c r="B15" s="126">
        <v>1</v>
      </c>
      <c r="C15" s="126">
        <v>4</v>
      </c>
      <c r="D15" s="110">
        <v>15</v>
      </c>
      <c r="E15" s="126">
        <v>11</v>
      </c>
      <c r="F15" s="126">
        <v>2</v>
      </c>
      <c r="G15" s="110">
        <v>3</v>
      </c>
      <c r="H15" s="126">
        <v>0</v>
      </c>
      <c r="I15" s="126">
        <v>3</v>
      </c>
      <c r="J15" s="110">
        <v>0</v>
      </c>
      <c r="K15" s="126">
        <v>12</v>
      </c>
      <c r="L15" s="126">
        <v>2</v>
      </c>
      <c r="M15" s="110">
        <v>60</v>
      </c>
      <c r="N15" s="126">
        <v>0</v>
      </c>
      <c r="O15" s="126">
        <v>1</v>
      </c>
      <c r="P15" s="126">
        <f t="shared" si="0"/>
        <v>20</v>
      </c>
      <c r="Q15" s="110">
        <f t="shared" si="0"/>
        <v>94</v>
      </c>
      <c r="R15" s="126">
        <f t="shared" si="1"/>
        <v>114</v>
      </c>
      <c r="S15" s="737"/>
      <c r="T15" s="472" t="s">
        <v>25</v>
      </c>
    </row>
    <row r="16" spans="1:20" ht="19.5" customHeight="1">
      <c r="A16" s="281" t="s">
        <v>26</v>
      </c>
      <c r="B16" s="126">
        <v>0</v>
      </c>
      <c r="C16" s="126">
        <v>0</v>
      </c>
      <c r="D16" s="110">
        <v>0</v>
      </c>
      <c r="E16" s="126">
        <v>0</v>
      </c>
      <c r="F16" s="126">
        <v>0</v>
      </c>
      <c r="G16" s="110">
        <v>1</v>
      </c>
      <c r="H16" s="126">
        <v>1</v>
      </c>
      <c r="I16" s="126">
        <v>2</v>
      </c>
      <c r="J16" s="110">
        <v>1</v>
      </c>
      <c r="K16" s="126">
        <v>7</v>
      </c>
      <c r="L16" s="126">
        <v>5</v>
      </c>
      <c r="M16" s="110">
        <v>5</v>
      </c>
      <c r="N16" s="126">
        <v>0</v>
      </c>
      <c r="O16" s="126">
        <v>1</v>
      </c>
      <c r="P16" s="126">
        <f t="shared" si="0"/>
        <v>7</v>
      </c>
      <c r="Q16" s="110">
        <f t="shared" si="0"/>
        <v>16</v>
      </c>
      <c r="R16" s="126">
        <f t="shared" si="1"/>
        <v>23</v>
      </c>
      <c r="S16" s="737"/>
      <c r="T16" s="472" t="s">
        <v>27</v>
      </c>
    </row>
    <row r="17" spans="1:20" ht="24" customHeight="1">
      <c r="A17" s="281" t="s">
        <v>28</v>
      </c>
      <c r="B17" s="126">
        <v>0</v>
      </c>
      <c r="C17" s="126">
        <v>1</v>
      </c>
      <c r="D17" s="110">
        <v>0</v>
      </c>
      <c r="E17" s="126">
        <v>1</v>
      </c>
      <c r="F17" s="126">
        <v>0</v>
      </c>
      <c r="G17" s="110">
        <v>0</v>
      </c>
      <c r="H17" s="126">
        <v>2</v>
      </c>
      <c r="I17" s="126">
        <v>0</v>
      </c>
      <c r="J17" s="110">
        <v>0</v>
      </c>
      <c r="K17" s="126">
        <v>2</v>
      </c>
      <c r="L17" s="126">
        <v>9</v>
      </c>
      <c r="M17" s="110">
        <v>3</v>
      </c>
      <c r="N17" s="126">
        <v>0</v>
      </c>
      <c r="O17" s="126">
        <v>0</v>
      </c>
      <c r="P17" s="126">
        <f t="shared" si="0"/>
        <v>11</v>
      </c>
      <c r="Q17" s="110">
        <f t="shared" si="0"/>
        <v>7</v>
      </c>
      <c r="R17" s="126">
        <f t="shared" si="1"/>
        <v>18</v>
      </c>
      <c r="S17" s="737"/>
      <c r="T17" s="472" t="s">
        <v>29</v>
      </c>
    </row>
    <row r="18" spans="1:20" ht="19.5" customHeight="1">
      <c r="A18" s="281" t="s">
        <v>30</v>
      </c>
      <c r="B18" s="126">
        <v>4</v>
      </c>
      <c r="C18" s="126">
        <v>6</v>
      </c>
      <c r="D18" s="110">
        <v>0</v>
      </c>
      <c r="E18" s="126">
        <v>0</v>
      </c>
      <c r="F18" s="126">
        <v>1</v>
      </c>
      <c r="G18" s="110">
        <v>8</v>
      </c>
      <c r="H18" s="126">
        <v>9</v>
      </c>
      <c r="I18" s="126">
        <v>5</v>
      </c>
      <c r="J18" s="110">
        <v>6</v>
      </c>
      <c r="K18" s="126">
        <v>7</v>
      </c>
      <c r="L18" s="126">
        <v>6</v>
      </c>
      <c r="M18" s="110">
        <v>5</v>
      </c>
      <c r="N18" s="126">
        <v>0</v>
      </c>
      <c r="O18" s="126">
        <v>0</v>
      </c>
      <c r="P18" s="126">
        <f t="shared" si="0"/>
        <v>26</v>
      </c>
      <c r="Q18" s="110">
        <f t="shared" si="0"/>
        <v>31</v>
      </c>
      <c r="R18" s="126">
        <f t="shared" si="1"/>
        <v>57</v>
      </c>
      <c r="S18" s="737"/>
      <c r="T18" s="472" t="s">
        <v>31</v>
      </c>
    </row>
    <row r="19" spans="1:20" ht="19.5" customHeight="1">
      <c r="A19" s="467" t="s">
        <v>32</v>
      </c>
      <c r="B19" s="126">
        <v>0</v>
      </c>
      <c r="C19" s="126">
        <v>1</v>
      </c>
      <c r="D19" s="110">
        <v>7</v>
      </c>
      <c r="E19" s="126">
        <v>5</v>
      </c>
      <c r="F19" s="126">
        <v>1</v>
      </c>
      <c r="G19" s="110">
        <v>2</v>
      </c>
      <c r="H19" s="126">
        <v>0</v>
      </c>
      <c r="I19" s="126">
        <v>2</v>
      </c>
      <c r="J19" s="110">
        <v>2</v>
      </c>
      <c r="K19" s="126">
        <v>9</v>
      </c>
      <c r="L19" s="126">
        <v>4</v>
      </c>
      <c r="M19" s="110">
        <v>10</v>
      </c>
      <c r="N19" s="126">
        <v>1</v>
      </c>
      <c r="O19" s="126">
        <v>0</v>
      </c>
      <c r="P19" s="126">
        <f t="shared" si="0"/>
        <v>15</v>
      </c>
      <c r="Q19" s="110">
        <f t="shared" si="0"/>
        <v>29</v>
      </c>
      <c r="R19" s="126">
        <f t="shared" si="1"/>
        <v>44</v>
      </c>
      <c r="S19" s="737">
        <f>SUM(D19:R19)</f>
        <v>131</v>
      </c>
      <c r="T19" s="472" t="s">
        <v>179</v>
      </c>
    </row>
    <row r="20" spans="1:20" ht="19.5" customHeight="1">
      <c r="A20" s="281" t="s">
        <v>34</v>
      </c>
      <c r="B20" s="126">
        <v>0</v>
      </c>
      <c r="C20" s="126">
        <v>1</v>
      </c>
      <c r="D20" s="110">
        <v>3</v>
      </c>
      <c r="E20" s="126">
        <v>1</v>
      </c>
      <c r="F20" s="126">
        <v>1</v>
      </c>
      <c r="G20" s="110">
        <v>2</v>
      </c>
      <c r="H20" s="126">
        <v>1</v>
      </c>
      <c r="I20" s="126">
        <v>5</v>
      </c>
      <c r="J20" s="110">
        <v>0</v>
      </c>
      <c r="K20" s="126">
        <v>8</v>
      </c>
      <c r="L20" s="126">
        <v>2</v>
      </c>
      <c r="M20" s="110">
        <v>8</v>
      </c>
      <c r="N20" s="126">
        <v>0</v>
      </c>
      <c r="O20" s="126">
        <v>0</v>
      </c>
      <c r="P20" s="126">
        <f t="shared" si="0"/>
        <v>7</v>
      </c>
      <c r="Q20" s="110">
        <f t="shared" si="0"/>
        <v>25</v>
      </c>
      <c r="R20" s="126">
        <f t="shared" si="1"/>
        <v>32</v>
      </c>
      <c r="S20" s="737"/>
      <c r="T20" s="472" t="s">
        <v>35</v>
      </c>
    </row>
    <row r="21" spans="1:20" ht="19.5" customHeight="1">
      <c r="A21" s="281" t="s">
        <v>36</v>
      </c>
      <c r="B21" s="126">
        <v>0</v>
      </c>
      <c r="C21" s="126">
        <v>1</v>
      </c>
      <c r="D21" s="110">
        <v>3</v>
      </c>
      <c r="E21" s="126">
        <v>0</v>
      </c>
      <c r="F21" s="126">
        <v>8</v>
      </c>
      <c r="G21" s="110">
        <v>1</v>
      </c>
      <c r="H21" s="126">
        <v>5</v>
      </c>
      <c r="I21" s="126">
        <v>13</v>
      </c>
      <c r="J21" s="110">
        <v>12</v>
      </c>
      <c r="K21" s="126">
        <v>8</v>
      </c>
      <c r="L21" s="126">
        <v>2</v>
      </c>
      <c r="M21" s="110">
        <v>29</v>
      </c>
      <c r="N21" s="126">
        <v>1</v>
      </c>
      <c r="O21" s="126">
        <v>1</v>
      </c>
      <c r="P21" s="126">
        <f t="shared" si="0"/>
        <v>31</v>
      </c>
      <c r="Q21" s="110">
        <f t="shared" si="0"/>
        <v>53</v>
      </c>
      <c r="R21" s="126">
        <f t="shared" si="1"/>
        <v>84</v>
      </c>
      <c r="S21" s="657" t="s">
        <v>211</v>
      </c>
      <c r="T21" s="472" t="s">
        <v>37</v>
      </c>
    </row>
    <row r="22" spans="1:20" ht="19.5" customHeight="1">
      <c r="A22" s="281" t="s">
        <v>38</v>
      </c>
      <c r="B22" s="126">
        <v>1</v>
      </c>
      <c r="C22" s="126">
        <v>0</v>
      </c>
      <c r="D22" s="110">
        <v>3</v>
      </c>
      <c r="E22" s="126">
        <v>4</v>
      </c>
      <c r="F22" s="126">
        <v>0</v>
      </c>
      <c r="G22" s="110">
        <v>0</v>
      </c>
      <c r="H22" s="126">
        <v>1</v>
      </c>
      <c r="I22" s="126">
        <v>1</v>
      </c>
      <c r="J22" s="110">
        <v>0</v>
      </c>
      <c r="K22" s="126">
        <v>4</v>
      </c>
      <c r="L22" s="126">
        <v>1</v>
      </c>
      <c r="M22" s="110">
        <v>12</v>
      </c>
      <c r="N22" s="126">
        <v>1</v>
      </c>
      <c r="O22" s="126">
        <v>1</v>
      </c>
      <c r="P22" s="126">
        <f t="shared" si="0"/>
        <v>7</v>
      </c>
      <c r="Q22" s="110">
        <f t="shared" si="0"/>
        <v>22</v>
      </c>
      <c r="R22" s="126">
        <f t="shared" si="1"/>
        <v>29</v>
      </c>
      <c r="S22" s="737"/>
      <c r="T22" s="738" t="s">
        <v>39</v>
      </c>
    </row>
    <row r="23" spans="1:20" ht="24.75" customHeight="1" thickBot="1">
      <c r="A23" s="283" t="s">
        <v>40</v>
      </c>
      <c r="B23" s="675">
        <v>0</v>
      </c>
      <c r="C23" s="675">
        <v>0</v>
      </c>
      <c r="D23" s="284">
        <v>2</v>
      </c>
      <c r="E23" s="675">
        <v>1</v>
      </c>
      <c r="F23" s="675">
        <v>0</v>
      </c>
      <c r="G23" s="284">
        <v>0</v>
      </c>
      <c r="H23" s="675">
        <v>2</v>
      </c>
      <c r="I23" s="675">
        <v>5</v>
      </c>
      <c r="J23" s="284">
        <v>1</v>
      </c>
      <c r="K23" s="675">
        <v>4</v>
      </c>
      <c r="L23" s="675">
        <v>2</v>
      </c>
      <c r="M23" s="284">
        <v>3</v>
      </c>
      <c r="N23" s="675">
        <v>0</v>
      </c>
      <c r="O23" s="675">
        <v>0</v>
      </c>
      <c r="P23" s="675">
        <f t="shared" si="0"/>
        <v>7</v>
      </c>
      <c r="Q23" s="284">
        <f t="shared" si="0"/>
        <v>13</v>
      </c>
      <c r="R23" s="675">
        <f t="shared" si="1"/>
        <v>20</v>
      </c>
      <c r="S23" s="739"/>
      <c r="T23" s="473" t="s">
        <v>41</v>
      </c>
    </row>
    <row r="24" spans="1:20" ht="20.25" customHeight="1" thickTop="1" thickBot="1">
      <c r="A24" s="719" t="s">
        <v>4</v>
      </c>
      <c r="B24" s="142">
        <f>SUM(B9:B23)</f>
        <v>48</v>
      </c>
      <c r="C24" s="142">
        <f t="shared" ref="C24:O24" si="2">SUM(C9:C23)</f>
        <v>31</v>
      </c>
      <c r="D24" s="142">
        <f t="shared" si="2"/>
        <v>79</v>
      </c>
      <c r="E24" s="142">
        <f t="shared" si="2"/>
        <v>49</v>
      </c>
      <c r="F24" s="142">
        <f t="shared" si="2"/>
        <v>30</v>
      </c>
      <c r="G24" s="142">
        <f t="shared" si="2"/>
        <v>40</v>
      </c>
      <c r="H24" s="142">
        <f t="shared" si="2"/>
        <v>58</v>
      </c>
      <c r="I24" s="142">
        <f t="shared" si="2"/>
        <v>69</v>
      </c>
      <c r="J24" s="142">
        <f t="shared" si="2"/>
        <v>40</v>
      </c>
      <c r="K24" s="142">
        <f t="shared" si="2"/>
        <v>139</v>
      </c>
      <c r="L24" s="142">
        <f t="shared" si="2"/>
        <v>132</v>
      </c>
      <c r="M24" s="142">
        <f t="shared" si="2"/>
        <v>394</v>
      </c>
      <c r="N24" s="142">
        <f t="shared" si="2"/>
        <v>9</v>
      </c>
      <c r="O24" s="142">
        <f t="shared" si="2"/>
        <v>12</v>
      </c>
      <c r="P24" s="142">
        <f t="shared" si="0"/>
        <v>396</v>
      </c>
      <c r="Q24" s="142">
        <f t="shared" si="0"/>
        <v>734</v>
      </c>
      <c r="R24" s="142">
        <f t="shared" si="1"/>
        <v>1130</v>
      </c>
      <c r="S24" s="45">
        <f t="shared" ref="S24" si="3">SUM(S9:S23)</f>
        <v>131</v>
      </c>
      <c r="T24" s="31" t="s">
        <v>8</v>
      </c>
    </row>
    <row r="25" spans="1:20" ht="20.100000000000001" customHeight="1" thickTop="1">
      <c r="A25" s="304"/>
      <c r="B25" s="304"/>
      <c r="C25" s="304"/>
      <c r="D25" s="305"/>
      <c r="E25" s="305"/>
      <c r="F25" s="305"/>
      <c r="G25" s="305"/>
      <c r="H25" s="305"/>
      <c r="I25" s="305"/>
      <c r="J25" s="305"/>
      <c r="K25" s="305"/>
      <c r="L25" s="305"/>
      <c r="M25" s="305"/>
      <c r="N25" s="305"/>
      <c r="O25" s="305"/>
      <c r="P25" s="305"/>
      <c r="Q25" s="305"/>
      <c r="R25" s="305"/>
    </row>
    <row r="26" spans="1:20" ht="20.100000000000001" customHeight="1">
      <c r="A26" s="304"/>
      <c r="B26" s="304"/>
      <c r="C26" s="304"/>
      <c r="D26" s="305"/>
      <c r="E26" s="305"/>
      <c r="F26" s="305"/>
      <c r="G26" s="305"/>
      <c r="H26" s="305"/>
      <c r="I26" s="305"/>
      <c r="J26" s="305"/>
      <c r="K26" s="305"/>
      <c r="L26" s="305"/>
      <c r="M26" s="305"/>
      <c r="N26" s="305"/>
      <c r="O26" s="305"/>
      <c r="P26" s="305"/>
      <c r="Q26" s="305"/>
      <c r="R26" s="305">
        <f>R24/2191*100</f>
        <v>51.57462345960748</v>
      </c>
    </row>
    <row r="27" spans="1:20" ht="20.100000000000001" customHeight="1">
      <c r="A27" s="304"/>
      <c r="B27" s="304"/>
      <c r="C27" s="304"/>
      <c r="D27" s="305"/>
      <c r="E27" s="305"/>
      <c r="F27" s="305"/>
      <c r="G27" s="305"/>
      <c r="H27" s="305"/>
      <c r="I27" s="305"/>
      <c r="J27" s="305"/>
      <c r="K27" s="305"/>
      <c r="L27" s="305"/>
      <c r="M27" s="305"/>
      <c r="N27" s="305"/>
      <c r="O27" s="305"/>
      <c r="P27" s="305"/>
      <c r="Q27" s="305"/>
      <c r="R27" s="305"/>
    </row>
    <row r="28" spans="1:20" ht="20.100000000000001" customHeight="1">
      <c r="A28" s="304"/>
      <c r="B28" s="304"/>
      <c r="C28" s="304"/>
      <c r="D28" s="305"/>
      <c r="E28" s="305"/>
      <c r="F28" s="305"/>
      <c r="G28" s="305"/>
      <c r="H28" s="305"/>
      <c r="I28" s="305"/>
      <c r="J28" s="305"/>
      <c r="K28" s="305"/>
      <c r="L28" s="305"/>
      <c r="M28" s="305"/>
      <c r="N28" s="305"/>
      <c r="O28" s="305"/>
      <c r="P28" s="305"/>
      <c r="Q28" s="305"/>
      <c r="R28" s="305"/>
    </row>
    <row r="29" spans="1:20" ht="20.100000000000001" customHeight="1">
      <c r="A29" s="304"/>
      <c r="B29" s="304"/>
      <c r="C29" s="304"/>
      <c r="D29" s="305"/>
      <c r="E29" s="305"/>
      <c r="F29" s="305"/>
      <c r="G29" s="305"/>
      <c r="H29" s="305"/>
      <c r="I29" s="305"/>
      <c r="J29" s="305"/>
      <c r="K29" s="305"/>
      <c r="L29" s="305"/>
      <c r="M29" s="305"/>
      <c r="N29" s="305"/>
      <c r="O29" s="305"/>
      <c r="P29" s="305"/>
      <c r="Q29" s="305"/>
      <c r="R29" s="305"/>
    </row>
    <row r="30" spans="1:20" ht="20.100000000000001" customHeight="1">
      <c r="A30" s="304"/>
      <c r="B30" s="304"/>
      <c r="C30" s="304"/>
      <c r="D30" s="305"/>
      <c r="E30" s="305"/>
      <c r="F30" s="305"/>
      <c r="G30" s="305"/>
      <c r="H30" s="305"/>
      <c r="I30" s="305"/>
      <c r="J30" s="305"/>
      <c r="K30" s="305"/>
      <c r="L30" s="305"/>
      <c r="M30" s="305"/>
      <c r="N30" s="305"/>
      <c r="O30" s="305"/>
      <c r="P30" s="305"/>
      <c r="Q30" s="305"/>
      <c r="R30" s="305"/>
    </row>
    <row r="31" spans="1:20" ht="20.100000000000001" customHeight="1">
      <c r="A31" s="304"/>
      <c r="B31" s="304"/>
      <c r="C31" s="304"/>
      <c r="D31" s="305"/>
      <c r="E31" s="305"/>
      <c r="F31" s="305"/>
      <c r="G31" s="305"/>
      <c r="H31" s="305"/>
      <c r="I31" s="305"/>
      <c r="J31" s="305"/>
      <c r="K31" s="305"/>
      <c r="L31" s="305"/>
      <c r="M31" s="305"/>
      <c r="N31" s="305"/>
      <c r="O31" s="305"/>
      <c r="P31" s="305"/>
      <c r="Q31" s="305"/>
      <c r="R31" s="305"/>
    </row>
    <row r="32" spans="1:20" ht="20.100000000000001" customHeight="1">
      <c r="A32" s="304"/>
      <c r="B32" s="304"/>
      <c r="C32" s="304"/>
      <c r="D32" s="305"/>
      <c r="E32" s="305"/>
      <c r="F32" s="305"/>
      <c r="G32" s="305"/>
      <c r="H32" s="305"/>
      <c r="I32" s="305"/>
      <c r="J32" s="305"/>
      <c r="K32" s="305"/>
      <c r="L32" s="305"/>
      <c r="M32" s="305"/>
      <c r="N32" s="305"/>
      <c r="O32" s="305"/>
      <c r="P32" s="305"/>
      <c r="Q32" s="305"/>
      <c r="R32" s="305"/>
    </row>
    <row r="33" spans="1:18" ht="20.100000000000001" customHeight="1">
      <c r="A33" s="304"/>
      <c r="B33" s="304"/>
      <c r="C33" s="304"/>
      <c r="D33" s="305"/>
      <c r="E33" s="305"/>
      <c r="F33" s="305"/>
      <c r="G33" s="305"/>
      <c r="H33" s="305"/>
      <c r="I33" s="305"/>
      <c r="J33" s="305"/>
      <c r="K33" s="305"/>
      <c r="L33" s="305"/>
      <c r="M33" s="305"/>
      <c r="N33" s="305"/>
      <c r="O33" s="305"/>
      <c r="P33" s="305"/>
      <c r="Q33" s="305"/>
      <c r="R33" s="305"/>
    </row>
    <row r="34" spans="1:18" ht="20.100000000000001" customHeight="1">
      <c r="A34" s="304"/>
      <c r="B34" s="304"/>
      <c r="C34" s="304"/>
      <c r="D34" s="305"/>
      <c r="E34" s="305"/>
      <c r="F34" s="305"/>
      <c r="G34" s="305"/>
      <c r="H34" s="305"/>
      <c r="I34" s="305"/>
      <c r="J34" s="305"/>
      <c r="K34" s="305"/>
      <c r="L34" s="305"/>
      <c r="M34" s="305"/>
      <c r="N34" s="305"/>
      <c r="O34" s="305"/>
      <c r="P34" s="305"/>
      <c r="Q34" s="305"/>
      <c r="R34" s="305"/>
    </row>
    <row r="35" spans="1:18" ht="20.100000000000001" customHeight="1">
      <c r="A35" s="304"/>
      <c r="B35" s="304"/>
      <c r="C35" s="304"/>
      <c r="D35" s="305"/>
      <c r="E35" s="305"/>
      <c r="F35" s="305"/>
      <c r="G35" s="305"/>
      <c r="H35" s="305"/>
      <c r="I35" s="305"/>
      <c r="J35" s="305"/>
      <c r="K35" s="305"/>
      <c r="L35" s="305"/>
      <c r="M35" s="305"/>
      <c r="N35" s="305"/>
      <c r="O35" s="305"/>
      <c r="P35" s="305"/>
      <c r="Q35" s="305"/>
      <c r="R35" s="305"/>
    </row>
    <row r="36" spans="1:18" ht="20.100000000000001" customHeight="1">
      <c r="A36" s="304"/>
      <c r="B36" s="304"/>
      <c r="C36" s="304"/>
      <c r="D36" s="305"/>
      <c r="E36" s="305"/>
      <c r="F36" s="305"/>
      <c r="G36" s="305"/>
      <c r="H36" s="305"/>
      <c r="I36" s="305"/>
      <c r="J36" s="305"/>
      <c r="K36" s="305"/>
      <c r="L36" s="305"/>
      <c r="M36" s="305"/>
      <c r="N36" s="305"/>
      <c r="O36" s="305"/>
      <c r="P36" s="305"/>
      <c r="Q36" s="305"/>
      <c r="R36" s="305"/>
    </row>
    <row r="37" spans="1:18" ht="20.100000000000001" customHeight="1">
      <c r="A37" s="304"/>
      <c r="B37" s="304"/>
      <c r="C37" s="304"/>
      <c r="D37" s="305"/>
      <c r="E37" s="305"/>
      <c r="F37" s="305"/>
      <c r="G37" s="305"/>
      <c r="H37" s="305"/>
      <c r="I37" s="305"/>
      <c r="J37" s="305"/>
      <c r="K37" s="305"/>
      <c r="L37" s="305"/>
      <c r="M37" s="305"/>
      <c r="N37" s="305"/>
      <c r="O37" s="305"/>
      <c r="P37" s="305"/>
      <c r="Q37" s="305"/>
      <c r="R37" s="305"/>
    </row>
    <row r="38" spans="1:18" ht="20.100000000000001" customHeight="1">
      <c r="A38" s="304"/>
      <c r="B38" s="304"/>
      <c r="C38" s="304"/>
      <c r="D38" s="305"/>
      <c r="E38" s="305"/>
      <c r="F38" s="305"/>
      <c r="G38" s="305"/>
      <c r="H38" s="305"/>
      <c r="I38" s="305"/>
      <c r="J38" s="305"/>
      <c r="K38" s="305"/>
      <c r="L38" s="305"/>
      <c r="M38" s="305"/>
      <c r="N38" s="305"/>
      <c r="O38" s="305"/>
      <c r="P38" s="305"/>
      <c r="Q38" s="305"/>
      <c r="R38" s="305"/>
    </row>
    <row r="39" spans="1:18" ht="20.100000000000001" customHeight="1">
      <c r="A39" s="304"/>
      <c r="B39" s="304"/>
      <c r="C39" s="304"/>
      <c r="D39" s="305"/>
      <c r="E39" s="305"/>
      <c r="F39" s="305"/>
      <c r="G39" s="305"/>
      <c r="H39" s="305"/>
      <c r="I39" s="305"/>
      <c r="J39" s="305"/>
      <c r="K39" s="305"/>
      <c r="L39" s="305"/>
      <c r="M39" s="305"/>
      <c r="N39" s="305"/>
      <c r="O39" s="305"/>
      <c r="P39" s="305"/>
      <c r="Q39" s="305"/>
      <c r="R39" s="305"/>
    </row>
  </sheetData>
  <mergeCells count="22">
    <mergeCell ref="A1:R1"/>
    <mergeCell ref="A2:R2"/>
    <mergeCell ref="A3:T3"/>
    <mergeCell ref="R4:T4"/>
    <mergeCell ref="A5:A8"/>
    <mergeCell ref="B5:C5"/>
    <mergeCell ref="D5:E5"/>
    <mergeCell ref="F5:G5"/>
    <mergeCell ref="H5:I5"/>
    <mergeCell ref="J5:K5"/>
    <mergeCell ref="T5:T8"/>
    <mergeCell ref="B6:C6"/>
    <mergeCell ref="D6:E6"/>
    <mergeCell ref="F6:G6"/>
    <mergeCell ref="H6:I6"/>
    <mergeCell ref="J6:K6"/>
    <mergeCell ref="L6:M6"/>
    <mergeCell ref="N6:O6"/>
    <mergeCell ref="P6:R6"/>
    <mergeCell ref="L5:M5"/>
    <mergeCell ref="N5:O5"/>
    <mergeCell ref="P5:R5"/>
  </mergeCells>
  <printOptions horizontalCentered="1"/>
  <pageMargins left="1" right="1" top="1.5" bottom="1" header="1.5" footer="1"/>
  <pageSetup paperSize="9" scale="75"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T20"/>
  <sheetViews>
    <sheetView rightToLeft="1" view="pageBreakPreview" zoomScale="75" zoomScaleNormal="100" zoomScaleSheetLayoutView="75" workbookViewId="0">
      <selection activeCell="A43" sqref="A43:A48"/>
    </sheetView>
  </sheetViews>
  <sheetFormatPr defaultRowHeight="12.75"/>
  <cols>
    <col min="1" max="1" width="18" style="1" customWidth="1"/>
    <col min="2" max="2" width="8.7109375" style="1" customWidth="1"/>
    <col min="3" max="3" width="7.85546875" style="1" customWidth="1"/>
    <col min="4" max="15" width="6.5703125" style="1" customWidth="1"/>
    <col min="16" max="16" width="8.7109375" style="1" customWidth="1"/>
    <col min="17" max="17" width="7.7109375" style="1" customWidth="1"/>
    <col min="18" max="18" width="9" style="1" customWidth="1"/>
    <col min="19" max="19" width="26.28515625" style="1" customWidth="1"/>
    <col min="20" max="20" width="0.5703125" style="1" customWidth="1"/>
    <col min="21" max="16384" width="9.140625" style="1"/>
  </cols>
  <sheetData>
    <row r="1" spans="1:20" ht="26.25" customHeight="1">
      <c r="A1" s="1311" t="s">
        <v>993</v>
      </c>
      <c r="B1" s="1311"/>
      <c r="C1" s="1311"/>
      <c r="D1" s="1311"/>
      <c r="E1" s="1311"/>
      <c r="F1" s="1311"/>
      <c r="G1" s="1311"/>
      <c r="H1" s="1311"/>
      <c r="I1" s="1311"/>
      <c r="J1" s="1311"/>
      <c r="K1" s="1311"/>
      <c r="L1" s="1311"/>
      <c r="M1" s="1311"/>
      <c r="N1" s="1311"/>
      <c r="O1" s="1311"/>
      <c r="P1" s="1311"/>
      <c r="Q1" s="1311"/>
      <c r="R1" s="1311"/>
      <c r="S1" s="1311"/>
      <c r="T1" s="181"/>
    </row>
    <row r="2" spans="1:20" ht="26.25" customHeight="1">
      <c r="A2" s="1569" t="s">
        <v>923</v>
      </c>
      <c r="B2" s="1569"/>
      <c r="C2" s="1569"/>
      <c r="D2" s="1569"/>
      <c r="E2" s="1569"/>
      <c r="F2" s="1569"/>
      <c r="G2" s="1569"/>
      <c r="H2" s="1569"/>
      <c r="I2" s="1569"/>
      <c r="J2" s="1569"/>
      <c r="K2" s="1569"/>
      <c r="L2" s="1569"/>
      <c r="M2" s="1569"/>
      <c r="N2" s="1569"/>
      <c r="O2" s="1569"/>
      <c r="P2" s="1569"/>
      <c r="Q2" s="1569"/>
      <c r="R2" s="1569"/>
      <c r="S2" s="1569"/>
      <c r="T2" s="182"/>
    </row>
    <row r="3" spans="1:20" ht="26.25" customHeight="1" thickBot="1">
      <c r="A3" s="1572" t="s">
        <v>835</v>
      </c>
      <c r="B3" s="1572"/>
      <c r="C3" s="1572"/>
      <c r="D3" s="1572"/>
      <c r="E3" s="1572"/>
      <c r="F3" s="1572"/>
      <c r="G3" s="1572"/>
      <c r="H3" s="1572"/>
      <c r="I3" s="1572"/>
      <c r="J3" s="1572"/>
      <c r="K3" s="1572"/>
      <c r="L3" s="1572"/>
      <c r="M3" s="1572"/>
      <c r="N3" s="1572"/>
      <c r="O3" s="1572"/>
      <c r="P3" s="1572"/>
      <c r="Q3" s="1572"/>
      <c r="R3" s="1572"/>
      <c r="S3" s="740" t="s">
        <v>836</v>
      </c>
      <c r="T3" s="182"/>
    </row>
    <row r="4" spans="1:20" ht="24.75" customHeight="1" thickTop="1">
      <c r="A4" s="1211" t="s">
        <v>309</v>
      </c>
      <c r="B4" s="1570" t="s">
        <v>624</v>
      </c>
      <c r="C4" s="1570"/>
      <c r="D4" s="1163" t="s">
        <v>185</v>
      </c>
      <c r="E4" s="1163"/>
      <c r="F4" s="1214" t="s">
        <v>186</v>
      </c>
      <c r="G4" s="1214"/>
      <c r="H4" s="1214" t="s">
        <v>187</v>
      </c>
      <c r="I4" s="1214"/>
      <c r="J4" s="1214" t="s">
        <v>188</v>
      </c>
      <c r="K4" s="1214"/>
      <c r="L4" s="1214" t="s">
        <v>274</v>
      </c>
      <c r="M4" s="1214"/>
      <c r="N4" s="1214" t="s">
        <v>275</v>
      </c>
      <c r="O4" s="1214"/>
      <c r="P4" s="1214" t="s">
        <v>345</v>
      </c>
      <c r="Q4" s="1214"/>
      <c r="R4" s="1214"/>
      <c r="S4" s="1127" t="s">
        <v>310</v>
      </c>
    </row>
    <row r="5" spans="1:20" ht="36.75" customHeight="1">
      <c r="A5" s="1212"/>
      <c r="B5" s="1420" t="s">
        <v>718</v>
      </c>
      <c r="C5" s="1420"/>
      <c r="D5" s="1166" t="s">
        <v>276</v>
      </c>
      <c r="E5" s="1166"/>
      <c r="F5" s="1166" t="s">
        <v>277</v>
      </c>
      <c r="G5" s="1166"/>
      <c r="H5" s="1166" t="s">
        <v>278</v>
      </c>
      <c r="I5" s="1166"/>
      <c r="J5" s="1166" t="s">
        <v>279</v>
      </c>
      <c r="K5" s="1166"/>
      <c r="L5" s="1166" t="s">
        <v>280</v>
      </c>
      <c r="M5" s="1166"/>
      <c r="N5" s="1166" t="s">
        <v>281</v>
      </c>
      <c r="O5" s="1166"/>
      <c r="P5" s="1537" t="s">
        <v>311</v>
      </c>
      <c r="Q5" s="1537"/>
      <c r="R5" s="1537"/>
      <c r="S5" s="1128"/>
    </row>
    <row r="6" spans="1:20" ht="25.5" customHeight="1">
      <c r="A6" s="1212"/>
      <c r="B6" s="718" t="s">
        <v>181</v>
      </c>
      <c r="C6" s="718" t="s">
        <v>182</v>
      </c>
      <c r="D6" s="718" t="s">
        <v>181</v>
      </c>
      <c r="E6" s="718" t="s">
        <v>182</v>
      </c>
      <c r="F6" s="718" t="s">
        <v>181</v>
      </c>
      <c r="G6" s="718" t="s">
        <v>182</v>
      </c>
      <c r="H6" s="718" t="s">
        <v>181</v>
      </c>
      <c r="I6" s="718" t="s">
        <v>182</v>
      </c>
      <c r="J6" s="718" t="s">
        <v>181</v>
      </c>
      <c r="K6" s="718" t="s">
        <v>182</v>
      </c>
      <c r="L6" s="718" t="s">
        <v>181</v>
      </c>
      <c r="M6" s="718" t="s">
        <v>182</v>
      </c>
      <c r="N6" s="718" t="s">
        <v>181</v>
      </c>
      <c r="O6" s="718" t="s">
        <v>182</v>
      </c>
      <c r="P6" s="718" t="s">
        <v>181</v>
      </c>
      <c r="Q6" s="718" t="s">
        <v>182</v>
      </c>
      <c r="R6" s="718" t="s">
        <v>200</v>
      </c>
      <c r="S6" s="1128"/>
    </row>
    <row r="7" spans="1:20" ht="25.5" customHeight="1" thickBot="1">
      <c r="A7" s="1213"/>
      <c r="B7" s="442" t="s">
        <v>666</v>
      </c>
      <c r="C7" s="442" t="s">
        <v>667</v>
      </c>
      <c r="D7" s="442" t="s">
        <v>666</v>
      </c>
      <c r="E7" s="442" t="s">
        <v>667</v>
      </c>
      <c r="F7" s="442" t="s">
        <v>666</v>
      </c>
      <c r="G7" s="442" t="s">
        <v>667</v>
      </c>
      <c r="H7" s="442" t="s">
        <v>666</v>
      </c>
      <c r="I7" s="442" t="s">
        <v>667</v>
      </c>
      <c r="J7" s="442" t="s">
        <v>666</v>
      </c>
      <c r="K7" s="442" t="s">
        <v>667</v>
      </c>
      <c r="L7" s="442" t="s">
        <v>666</v>
      </c>
      <c r="M7" s="442" t="s">
        <v>667</v>
      </c>
      <c r="N7" s="442" t="s">
        <v>666</v>
      </c>
      <c r="O7" s="442" t="s">
        <v>667</v>
      </c>
      <c r="P7" s="442" t="s">
        <v>666</v>
      </c>
      <c r="Q7" s="442" t="s">
        <v>667</v>
      </c>
      <c r="R7" s="714" t="s">
        <v>8</v>
      </c>
      <c r="S7" s="1129"/>
    </row>
    <row r="8" spans="1:20" ht="27" customHeight="1" thickTop="1">
      <c r="A8" s="184" t="s">
        <v>545</v>
      </c>
      <c r="B8" s="503">
        <v>0</v>
      </c>
      <c r="C8" s="503">
        <v>0</v>
      </c>
      <c r="D8" s="503">
        <v>0</v>
      </c>
      <c r="E8" s="503">
        <v>0</v>
      </c>
      <c r="F8" s="503">
        <v>1</v>
      </c>
      <c r="G8" s="503">
        <v>0</v>
      </c>
      <c r="H8" s="503">
        <v>4</v>
      </c>
      <c r="I8" s="503">
        <v>3</v>
      </c>
      <c r="J8" s="503">
        <v>5</v>
      </c>
      <c r="K8" s="503">
        <v>13</v>
      </c>
      <c r="L8" s="503">
        <v>30</v>
      </c>
      <c r="M8" s="503">
        <v>55</v>
      </c>
      <c r="N8" s="503">
        <v>3</v>
      </c>
      <c r="O8" s="503">
        <v>4</v>
      </c>
      <c r="P8" s="715">
        <f>N8+L8+J8+H8+F8+D8+B8</f>
        <v>43</v>
      </c>
      <c r="Q8" s="715">
        <f>O8+M8+K8+I8+G8+E8+C8</f>
        <v>75</v>
      </c>
      <c r="R8" s="715">
        <f>SUM(P8:Q8)</f>
        <v>118</v>
      </c>
      <c r="S8" s="185" t="s">
        <v>313</v>
      </c>
    </row>
    <row r="9" spans="1:20" ht="45.75" customHeight="1">
      <c r="A9" s="186" t="s">
        <v>314</v>
      </c>
      <c r="B9" s="503">
        <v>0</v>
      </c>
      <c r="C9" s="503">
        <v>0</v>
      </c>
      <c r="D9" s="503">
        <v>0</v>
      </c>
      <c r="E9" s="503">
        <v>0</v>
      </c>
      <c r="F9" s="503">
        <v>0</v>
      </c>
      <c r="G9" s="503">
        <v>0</v>
      </c>
      <c r="H9" s="503">
        <v>0</v>
      </c>
      <c r="I9" s="503">
        <v>1</v>
      </c>
      <c r="J9" s="503">
        <v>3</v>
      </c>
      <c r="K9" s="503">
        <v>3</v>
      </c>
      <c r="L9" s="503">
        <v>24</v>
      </c>
      <c r="M9" s="503">
        <v>67</v>
      </c>
      <c r="N9" s="503">
        <v>1</v>
      </c>
      <c r="O9" s="503">
        <v>2</v>
      </c>
      <c r="P9" s="715">
        <f t="shared" ref="P9:Q18" si="0">N9+L9+J9+H9+F9+D9+B9</f>
        <v>28</v>
      </c>
      <c r="Q9" s="715">
        <f t="shared" si="0"/>
        <v>73</v>
      </c>
      <c r="R9" s="715">
        <f t="shared" ref="R9:R18" si="1">SUM(P9:Q9)</f>
        <v>101</v>
      </c>
      <c r="S9" s="187" t="s">
        <v>315</v>
      </c>
    </row>
    <row r="10" spans="1:20" ht="25.5" customHeight="1">
      <c r="A10" s="186" t="s">
        <v>842</v>
      </c>
      <c r="B10" s="503">
        <v>0</v>
      </c>
      <c r="C10" s="503">
        <v>0</v>
      </c>
      <c r="D10" s="503">
        <v>0</v>
      </c>
      <c r="E10" s="503">
        <v>0</v>
      </c>
      <c r="F10" s="503">
        <v>0</v>
      </c>
      <c r="G10" s="503">
        <v>0</v>
      </c>
      <c r="H10" s="503">
        <v>0</v>
      </c>
      <c r="I10" s="503">
        <v>6</v>
      </c>
      <c r="J10" s="503">
        <v>4</v>
      </c>
      <c r="K10" s="503">
        <v>51</v>
      </c>
      <c r="L10" s="503">
        <v>14</v>
      </c>
      <c r="M10" s="503">
        <v>161</v>
      </c>
      <c r="N10" s="503">
        <v>1</v>
      </c>
      <c r="O10" s="503">
        <v>1</v>
      </c>
      <c r="P10" s="715">
        <f t="shared" si="0"/>
        <v>19</v>
      </c>
      <c r="Q10" s="715">
        <f t="shared" si="0"/>
        <v>219</v>
      </c>
      <c r="R10" s="715">
        <f t="shared" si="1"/>
        <v>238</v>
      </c>
      <c r="S10" s="187"/>
    </row>
    <row r="11" spans="1:20" ht="30.75" customHeight="1">
      <c r="A11" s="186" t="s">
        <v>318</v>
      </c>
      <c r="B11" s="503">
        <v>5</v>
      </c>
      <c r="C11" s="503">
        <v>1</v>
      </c>
      <c r="D11" s="503">
        <v>0</v>
      </c>
      <c r="E11" s="503">
        <v>0</v>
      </c>
      <c r="F11" s="503">
        <v>0</v>
      </c>
      <c r="G11" s="503">
        <v>2</v>
      </c>
      <c r="H11" s="503">
        <v>2</v>
      </c>
      <c r="I11" s="503">
        <v>14</v>
      </c>
      <c r="J11" s="503">
        <v>5</v>
      </c>
      <c r="K11" s="503">
        <v>23</v>
      </c>
      <c r="L11" s="503">
        <v>13</v>
      </c>
      <c r="M11" s="503">
        <v>50</v>
      </c>
      <c r="N11" s="503">
        <v>0</v>
      </c>
      <c r="O11" s="503">
        <v>2</v>
      </c>
      <c r="P11" s="715">
        <f t="shared" si="0"/>
        <v>25</v>
      </c>
      <c r="Q11" s="715">
        <f t="shared" si="0"/>
        <v>92</v>
      </c>
      <c r="R11" s="715">
        <f t="shared" si="1"/>
        <v>117</v>
      </c>
      <c r="S11" s="188" t="s">
        <v>319</v>
      </c>
    </row>
    <row r="12" spans="1:20" ht="30.75" customHeight="1">
      <c r="A12" s="186" t="s">
        <v>324</v>
      </c>
      <c r="B12" s="503">
        <v>2</v>
      </c>
      <c r="C12" s="503">
        <v>1</v>
      </c>
      <c r="D12" s="503">
        <v>2</v>
      </c>
      <c r="E12" s="503">
        <v>0</v>
      </c>
      <c r="F12" s="503">
        <v>3</v>
      </c>
      <c r="G12" s="503">
        <v>5</v>
      </c>
      <c r="H12" s="503">
        <v>15</v>
      </c>
      <c r="I12" s="503">
        <v>13</v>
      </c>
      <c r="J12" s="503">
        <v>13</v>
      </c>
      <c r="K12" s="503">
        <v>34</v>
      </c>
      <c r="L12" s="503">
        <v>29</v>
      </c>
      <c r="M12" s="503">
        <v>30</v>
      </c>
      <c r="N12" s="503">
        <v>3</v>
      </c>
      <c r="O12" s="503">
        <v>0</v>
      </c>
      <c r="P12" s="715">
        <f t="shared" si="0"/>
        <v>67</v>
      </c>
      <c r="Q12" s="715">
        <f t="shared" si="0"/>
        <v>83</v>
      </c>
      <c r="R12" s="715">
        <f t="shared" si="1"/>
        <v>150</v>
      </c>
      <c r="S12" s="187" t="s">
        <v>325</v>
      </c>
    </row>
    <row r="13" spans="1:20" ht="30.75" customHeight="1">
      <c r="A13" s="186" t="s">
        <v>326</v>
      </c>
      <c r="B13" s="503">
        <v>12</v>
      </c>
      <c r="C13" s="503">
        <v>16</v>
      </c>
      <c r="D13" s="503">
        <v>23</v>
      </c>
      <c r="E13" s="503">
        <v>28</v>
      </c>
      <c r="F13" s="503">
        <v>6</v>
      </c>
      <c r="G13" s="503">
        <v>11</v>
      </c>
      <c r="H13" s="503">
        <v>1</v>
      </c>
      <c r="I13" s="503">
        <v>5</v>
      </c>
      <c r="J13" s="503">
        <v>1</v>
      </c>
      <c r="K13" s="503">
        <v>4</v>
      </c>
      <c r="L13" s="503">
        <v>3</v>
      </c>
      <c r="M13" s="503">
        <v>9</v>
      </c>
      <c r="N13" s="503">
        <v>0</v>
      </c>
      <c r="O13" s="503">
        <v>0</v>
      </c>
      <c r="P13" s="715">
        <f t="shared" si="0"/>
        <v>46</v>
      </c>
      <c r="Q13" s="715">
        <f t="shared" si="0"/>
        <v>73</v>
      </c>
      <c r="R13" s="715">
        <f t="shared" si="1"/>
        <v>119</v>
      </c>
      <c r="S13" s="188" t="s">
        <v>327</v>
      </c>
    </row>
    <row r="14" spans="1:20" ht="30.75" customHeight="1">
      <c r="A14" s="27" t="s">
        <v>497</v>
      </c>
      <c r="B14" s="503">
        <v>9</v>
      </c>
      <c r="C14" s="503">
        <v>0</v>
      </c>
      <c r="D14" s="503">
        <v>11</v>
      </c>
      <c r="E14" s="503">
        <v>5</v>
      </c>
      <c r="F14" s="503">
        <v>1</v>
      </c>
      <c r="G14" s="503">
        <v>6</v>
      </c>
      <c r="H14" s="503">
        <v>20</v>
      </c>
      <c r="I14" s="503">
        <v>23</v>
      </c>
      <c r="J14" s="503">
        <v>0</v>
      </c>
      <c r="K14" s="503">
        <v>0</v>
      </c>
      <c r="L14" s="503">
        <v>0</v>
      </c>
      <c r="M14" s="503">
        <v>4</v>
      </c>
      <c r="N14" s="503">
        <v>0</v>
      </c>
      <c r="O14" s="503">
        <v>0</v>
      </c>
      <c r="P14" s="715">
        <f t="shared" si="0"/>
        <v>41</v>
      </c>
      <c r="Q14" s="715">
        <f t="shared" si="0"/>
        <v>38</v>
      </c>
      <c r="R14" s="715">
        <f>SUM(P14:Q14)</f>
        <v>79</v>
      </c>
      <c r="S14" s="188" t="s">
        <v>498</v>
      </c>
    </row>
    <row r="15" spans="1:20" ht="30.75" customHeight="1">
      <c r="A15" s="27" t="s">
        <v>499</v>
      </c>
      <c r="B15" s="503">
        <v>0</v>
      </c>
      <c r="C15" s="503">
        <v>0</v>
      </c>
      <c r="D15" s="503">
        <v>1</v>
      </c>
      <c r="E15" s="503">
        <v>0</v>
      </c>
      <c r="F15" s="503">
        <v>2</v>
      </c>
      <c r="G15" s="503">
        <v>1</v>
      </c>
      <c r="H15" s="503">
        <v>0</v>
      </c>
      <c r="I15" s="503">
        <v>0</v>
      </c>
      <c r="J15" s="503">
        <v>9</v>
      </c>
      <c r="K15" s="503">
        <v>3</v>
      </c>
      <c r="L15" s="503">
        <v>6</v>
      </c>
      <c r="M15" s="503">
        <v>18</v>
      </c>
      <c r="N15" s="503">
        <v>1</v>
      </c>
      <c r="O15" s="503">
        <v>3</v>
      </c>
      <c r="P15" s="715">
        <f t="shared" si="0"/>
        <v>19</v>
      </c>
      <c r="Q15" s="715">
        <f t="shared" si="0"/>
        <v>25</v>
      </c>
      <c r="R15" s="715">
        <f t="shared" si="1"/>
        <v>44</v>
      </c>
      <c r="S15" s="187" t="s">
        <v>548</v>
      </c>
    </row>
    <row r="16" spans="1:20" ht="30.75" customHeight="1">
      <c r="A16" s="27" t="s">
        <v>843</v>
      </c>
      <c r="B16" s="503">
        <v>2</v>
      </c>
      <c r="C16" s="503">
        <v>3</v>
      </c>
      <c r="D16" s="503">
        <v>17</v>
      </c>
      <c r="E16" s="503">
        <v>6</v>
      </c>
      <c r="F16" s="503">
        <v>4</v>
      </c>
      <c r="G16" s="503">
        <v>9</v>
      </c>
      <c r="H16" s="503">
        <v>3</v>
      </c>
      <c r="I16" s="503">
        <v>2</v>
      </c>
      <c r="J16" s="503">
        <v>0</v>
      </c>
      <c r="K16" s="503">
        <v>3</v>
      </c>
      <c r="L16" s="503">
        <v>0</v>
      </c>
      <c r="M16" s="503">
        <v>0</v>
      </c>
      <c r="N16" s="503">
        <v>0</v>
      </c>
      <c r="O16" s="503">
        <v>0</v>
      </c>
      <c r="P16" s="715">
        <f t="shared" si="0"/>
        <v>26</v>
      </c>
      <c r="Q16" s="715">
        <f t="shared" si="0"/>
        <v>23</v>
      </c>
      <c r="R16" s="715">
        <f t="shared" si="1"/>
        <v>49</v>
      </c>
      <c r="S16" s="188" t="s">
        <v>844</v>
      </c>
    </row>
    <row r="17" spans="1:19" ht="22.5" customHeight="1">
      <c r="A17" s="27" t="s">
        <v>845</v>
      </c>
      <c r="B17" s="503">
        <v>4</v>
      </c>
      <c r="C17" s="503">
        <v>0</v>
      </c>
      <c r="D17" s="503">
        <v>19</v>
      </c>
      <c r="E17" s="503">
        <v>3</v>
      </c>
      <c r="F17" s="503">
        <v>11</v>
      </c>
      <c r="G17" s="503">
        <v>3</v>
      </c>
      <c r="H17" s="503">
        <v>6</v>
      </c>
      <c r="I17" s="503">
        <v>0</v>
      </c>
      <c r="J17" s="503">
        <v>0</v>
      </c>
      <c r="K17" s="503">
        <v>2</v>
      </c>
      <c r="L17" s="503">
        <v>2</v>
      </c>
      <c r="M17" s="503">
        <v>0</v>
      </c>
      <c r="N17" s="503">
        <v>0</v>
      </c>
      <c r="O17" s="503">
        <v>0</v>
      </c>
      <c r="P17" s="715">
        <f t="shared" si="0"/>
        <v>42</v>
      </c>
      <c r="Q17" s="715">
        <f t="shared" si="0"/>
        <v>8</v>
      </c>
      <c r="R17" s="715">
        <f t="shared" si="1"/>
        <v>50</v>
      </c>
      <c r="S17" s="187" t="s">
        <v>846</v>
      </c>
    </row>
    <row r="18" spans="1:19" ht="30.75" customHeight="1" thickBot="1">
      <c r="A18" s="191" t="s">
        <v>418</v>
      </c>
      <c r="B18" s="503">
        <v>14</v>
      </c>
      <c r="C18" s="503">
        <v>10</v>
      </c>
      <c r="D18" s="503">
        <v>6</v>
      </c>
      <c r="E18" s="503">
        <v>7</v>
      </c>
      <c r="F18" s="503">
        <v>2</v>
      </c>
      <c r="G18" s="503">
        <v>3</v>
      </c>
      <c r="H18" s="503">
        <v>7</v>
      </c>
      <c r="I18" s="503">
        <v>2</v>
      </c>
      <c r="J18" s="503">
        <v>0</v>
      </c>
      <c r="K18" s="503">
        <v>3</v>
      </c>
      <c r="L18" s="503">
        <v>11</v>
      </c>
      <c r="M18" s="503">
        <v>0</v>
      </c>
      <c r="N18" s="503">
        <v>0</v>
      </c>
      <c r="O18" s="503">
        <v>0</v>
      </c>
      <c r="P18" s="715">
        <f t="shared" si="0"/>
        <v>40</v>
      </c>
      <c r="Q18" s="715">
        <f t="shared" si="0"/>
        <v>25</v>
      </c>
      <c r="R18" s="715">
        <f t="shared" si="1"/>
        <v>65</v>
      </c>
      <c r="S18" s="192" t="s">
        <v>501</v>
      </c>
    </row>
    <row r="19" spans="1:19" ht="30.75" customHeight="1" thickTop="1" thickBot="1">
      <c r="A19" s="190" t="s">
        <v>4</v>
      </c>
      <c r="B19" s="500">
        <f>SUM(B8:B18)</f>
        <v>48</v>
      </c>
      <c r="C19" s="500">
        <f t="shared" ref="C19:R19" si="2">SUM(C8:C18)</f>
        <v>31</v>
      </c>
      <c r="D19" s="500">
        <f t="shared" si="2"/>
        <v>79</v>
      </c>
      <c r="E19" s="500">
        <f t="shared" si="2"/>
        <v>49</v>
      </c>
      <c r="F19" s="500">
        <f t="shared" si="2"/>
        <v>30</v>
      </c>
      <c r="G19" s="500">
        <f t="shared" si="2"/>
        <v>40</v>
      </c>
      <c r="H19" s="500">
        <f t="shared" si="2"/>
        <v>58</v>
      </c>
      <c r="I19" s="500">
        <f t="shared" si="2"/>
        <v>69</v>
      </c>
      <c r="J19" s="500">
        <f t="shared" si="2"/>
        <v>40</v>
      </c>
      <c r="K19" s="500">
        <f t="shared" si="2"/>
        <v>139</v>
      </c>
      <c r="L19" s="500">
        <f t="shared" si="2"/>
        <v>132</v>
      </c>
      <c r="M19" s="500">
        <f t="shared" si="2"/>
        <v>394</v>
      </c>
      <c r="N19" s="500">
        <f t="shared" si="2"/>
        <v>9</v>
      </c>
      <c r="O19" s="500">
        <f t="shared" si="2"/>
        <v>12</v>
      </c>
      <c r="P19" s="500">
        <f t="shared" si="2"/>
        <v>396</v>
      </c>
      <c r="Q19" s="500">
        <f t="shared" si="2"/>
        <v>734</v>
      </c>
      <c r="R19" s="500">
        <f t="shared" si="2"/>
        <v>1130</v>
      </c>
      <c r="S19" s="12" t="s">
        <v>8</v>
      </c>
    </row>
    <row r="20" spans="1:19" ht="13.5" thickTop="1"/>
  </sheetData>
  <mergeCells count="21">
    <mergeCell ref="A1:S1"/>
    <mergeCell ref="A2:S2"/>
    <mergeCell ref="A3:R3"/>
    <mergeCell ref="A4:A7"/>
    <mergeCell ref="B4:C4"/>
    <mergeCell ref="D4:E4"/>
    <mergeCell ref="F4:G4"/>
    <mergeCell ref="H4:I4"/>
    <mergeCell ref="J4:K4"/>
    <mergeCell ref="L4:M4"/>
    <mergeCell ref="P5:R5"/>
    <mergeCell ref="N4:O4"/>
    <mergeCell ref="P4:R4"/>
    <mergeCell ref="S4:S7"/>
    <mergeCell ref="B5:C5"/>
    <mergeCell ref="D5:E5"/>
    <mergeCell ref="F5:G5"/>
    <mergeCell ref="H5:I5"/>
    <mergeCell ref="J5:K5"/>
    <mergeCell ref="L5:M5"/>
    <mergeCell ref="N5:O5"/>
  </mergeCells>
  <printOptions horizontalCentered="1"/>
  <pageMargins left="1" right="1" top="1.5" bottom="1" header="1.5" footer="1"/>
  <pageSetup paperSize="9" scale="75"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D59"/>
  <sheetViews>
    <sheetView rightToLeft="1" view="pageBreakPreview" topLeftCell="A40" zoomScale="80" zoomScaleSheetLayoutView="80" workbookViewId="0">
      <selection activeCell="J24" sqref="J24"/>
    </sheetView>
  </sheetViews>
  <sheetFormatPr defaultColWidth="9.140625" defaultRowHeight="15"/>
  <cols>
    <col min="1" max="1" width="11.140625" style="742" customWidth="1"/>
    <col min="2" max="2" width="17.140625" style="742" customWidth="1"/>
    <col min="3" max="3" width="18.42578125" style="742" customWidth="1"/>
    <col min="4" max="4" width="15.140625" style="742" customWidth="1"/>
    <col min="5" max="5" width="14" style="742" customWidth="1"/>
    <col min="6" max="6" width="16.28515625" style="742" customWidth="1"/>
    <col min="7" max="7" width="13.7109375" style="742" customWidth="1"/>
    <col min="8" max="8" width="17.5703125" style="742" customWidth="1"/>
    <col min="9" max="9" width="15" style="742" customWidth="1"/>
    <col min="10" max="10" width="17.28515625" style="742" customWidth="1"/>
    <col min="11" max="11" width="24.5703125" style="742" customWidth="1"/>
    <col min="12" max="14" width="14.85546875" style="742" customWidth="1"/>
    <col min="15" max="16" width="13.5703125" style="742" bestFit="1" customWidth="1"/>
    <col min="17" max="17" width="9.140625" style="742"/>
    <col min="18" max="18" width="12.5703125" style="742" customWidth="1"/>
    <col min="19" max="16384" width="9.140625" style="742"/>
  </cols>
  <sheetData>
    <row r="1" spans="1:56" ht="40.5" customHeight="1">
      <c r="A1" s="1580" t="s">
        <v>997</v>
      </c>
      <c r="B1" s="1580"/>
      <c r="C1" s="1580"/>
      <c r="D1" s="1580"/>
      <c r="E1" s="1580"/>
      <c r="F1" s="1580"/>
      <c r="G1" s="1580"/>
      <c r="H1" s="1580"/>
      <c r="I1" s="1580"/>
      <c r="J1" s="1580"/>
      <c r="K1" s="1580"/>
      <c r="L1" s="1580"/>
      <c r="M1" s="741"/>
      <c r="N1" s="741"/>
    </row>
    <row r="2" spans="1:56" ht="22.5" customHeight="1">
      <c r="A2" s="1581" t="s">
        <v>998</v>
      </c>
      <c r="B2" s="1581"/>
      <c r="C2" s="1581"/>
      <c r="D2" s="1581"/>
      <c r="E2" s="1581"/>
      <c r="F2" s="1581"/>
      <c r="G2" s="1581"/>
      <c r="H2" s="1581"/>
      <c r="I2" s="1581"/>
      <c r="J2" s="1581"/>
      <c r="K2" s="1581"/>
      <c r="L2" s="1581"/>
      <c r="M2" s="743"/>
      <c r="N2" s="743"/>
    </row>
    <row r="3" spans="1:56" s="744" customFormat="1" ht="21" customHeight="1" thickBot="1">
      <c r="A3" s="1582" t="s">
        <v>936</v>
      </c>
      <c r="B3" s="1582"/>
      <c r="C3" s="1582"/>
      <c r="D3" s="1582"/>
      <c r="E3" s="1582"/>
      <c r="F3" s="1582"/>
      <c r="G3" s="1582"/>
      <c r="H3" s="1582"/>
      <c r="I3" s="1582"/>
      <c r="J3" s="1582"/>
      <c r="L3" s="745" t="s">
        <v>937</v>
      </c>
      <c r="M3" s="745"/>
      <c r="N3" s="745"/>
    </row>
    <row r="4" spans="1:56" ht="24.75" customHeight="1" thickTop="1">
      <c r="A4" s="1442" t="s">
        <v>847</v>
      </c>
      <c r="B4" s="1442"/>
      <c r="C4" s="746"/>
      <c r="D4" s="1442" t="s">
        <v>256</v>
      </c>
      <c r="E4" s="1442"/>
      <c r="F4" s="1442"/>
      <c r="G4" s="1442"/>
      <c r="H4" s="1442"/>
      <c r="I4" s="1442"/>
      <c r="J4" s="1442"/>
      <c r="K4" s="1456" t="s">
        <v>848</v>
      </c>
      <c r="L4" s="1456"/>
      <c r="M4" s="749"/>
      <c r="N4" s="749"/>
    </row>
    <row r="5" spans="1:56" ht="22.5" customHeight="1">
      <c r="A5" s="1443"/>
      <c r="B5" s="1443"/>
      <c r="C5" s="747" t="s">
        <v>12</v>
      </c>
      <c r="D5" s="747" t="s">
        <v>14</v>
      </c>
      <c r="E5" s="747" t="s">
        <v>16</v>
      </c>
      <c r="F5" s="747" t="s">
        <v>18</v>
      </c>
      <c r="G5" s="747" t="s">
        <v>20</v>
      </c>
      <c r="H5" s="748" t="s">
        <v>22</v>
      </c>
      <c r="I5" s="748" t="s">
        <v>24</v>
      </c>
      <c r="J5" s="748" t="s">
        <v>26</v>
      </c>
      <c r="K5" s="1457"/>
      <c r="L5" s="1457"/>
      <c r="M5" s="749"/>
      <c r="N5" s="749"/>
    </row>
    <row r="6" spans="1:56" ht="30.75" customHeight="1" thickBot="1">
      <c r="A6" s="1444"/>
      <c r="B6" s="1444"/>
      <c r="C6" s="750" t="s">
        <v>849</v>
      </c>
      <c r="D6" s="751" t="s">
        <v>15</v>
      </c>
      <c r="E6" s="751" t="s">
        <v>178</v>
      </c>
      <c r="F6" s="751" t="s">
        <v>19</v>
      </c>
      <c r="G6" s="751" t="s">
        <v>21</v>
      </c>
      <c r="H6" s="751" t="s">
        <v>23</v>
      </c>
      <c r="I6" s="752" t="s">
        <v>25</v>
      </c>
      <c r="J6" s="751" t="s">
        <v>27</v>
      </c>
      <c r="K6" s="1458"/>
      <c r="L6" s="1458"/>
      <c r="M6" s="749"/>
      <c r="N6" s="749"/>
    </row>
    <row r="7" spans="1:56" ht="24" customHeight="1">
      <c r="A7" s="1445" t="s">
        <v>850</v>
      </c>
      <c r="B7" s="1445"/>
      <c r="C7" s="870" t="s">
        <v>955</v>
      </c>
      <c r="D7" s="870">
        <v>77740</v>
      </c>
      <c r="E7" s="870">
        <v>79800</v>
      </c>
      <c r="F7" s="870">
        <v>180</v>
      </c>
      <c r="G7" s="870">
        <f>O7+P7+Q7+R7+S7+T7+U7+V7+W7+X7+Y7+Z7+AA7+AB7+AC7+AD7+AE7+AF7+AG7+AH7+AI7+AJ7+AK7+AL7+AM7+AN7+AO7+AP7+AQ7+AR7+AS7+AT7+AU7+AV7+AW7+AX7</f>
        <v>992266</v>
      </c>
      <c r="H7" s="870">
        <v>41100</v>
      </c>
      <c r="I7" s="870">
        <v>18800</v>
      </c>
      <c r="J7" s="868">
        <v>12000</v>
      </c>
      <c r="K7" s="1451" t="s">
        <v>851</v>
      </c>
      <c r="L7" s="1451"/>
      <c r="M7" s="784" t="s">
        <v>850</v>
      </c>
      <c r="N7" s="784"/>
      <c r="O7" s="754">
        <v>1500</v>
      </c>
      <c r="P7" s="755">
        <v>1440</v>
      </c>
      <c r="Q7" s="755">
        <v>3600</v>
      </c>
      <c r="R7" s="755">
        <v>70000</v>
      </c>
      <c r="S7" s="755">
        <v>1200</v>
      </c>
      <c r="T7" s="756">
        <f>S7+R7+Q7+P7+O7</f>
        <v>77740</v>
      </c>
      <c r="U7" s="755">
        <v>8100</v>
      </c>
      <c r="V7" s="755">
        <v>4500</v>
      </c>
      <c r="W7" s="755">
        <v>11500</v>
      </c>
      <c r="X7" s="755">
        <v>17000</v>
      </c>
      <c r="Y7" s="756">
        <f>X7+W7+V7+U7</f>
        <v>41100</v>
      </c>
      <c r="Z7" s="742">
        <v>39000</v>
      </c>
      <c r="AA7" s="742">
        <v>14000</v>
      </c>
      <c r="AB7" s="742">
        <v>18500</v>
      </c>
      <c r="AC7" s="742">
        <v>10800</v>
      </c>
      <c r="AD7" s="742">
        <v>24600</v>
      </c>
      <c r="AE7" s="742">
        <v>70000</v>
      </c>
      <c r="AF7" s="742">
        <v>16000</v>
      </c>
      <c r="AG7" s="742">
        <v>42000</v>
      </c>
      <c r="AH7" s="742">
        <v>33000</v>
      </c>
      <c r="AI7" s="742">
        <v>16400</v>
      </c>
      <c r="AJ7" s="742">
        <v>7500</v>
      </c>
      <c r="AK7" s="742">
        <v>2700</v>
      </c>
      <c r="AL7" s="742">
        <v>50436</v>
      </c>
      <c r="AM7" s="742">
        <v>36000</v>
      </c>
      <c r="AN7" s="742">
        <v>60000</v>
      </c>
      <c r="AO7" s="742">
        <v>36300</v>
      </c>
      <c r="AP7" s="742">
        <v>30000</v>
      </c>
      <c r="AQ7" s="742">
        <v>40000</v>
      </c>
      <c r="AR7" s="742">
        <v>28350</v>
      </c>
      <c r="AS7" s="742">
        <v>65000</v>
      </c>
      <c r="AT7" s="742">
        <v>22000</v>
      </c>
      <c r="AU7" s="742">
        <v>25000</v>
      </c>
      <c r="AV7" s="742">
        <v>8200</v>
      </c>
      <c r="AW7" s="742">
        <v>30000</v>
      </c>
      <c r="AX7" s="742">
        <v>28800</v>
      </c>
      <c r="BD7" s="742">
        <f>SUM(O7:AX7)</f>
        <v>992266</v>
      </c>
    </row>
    <row r="8" spans="1:56" ht="21" customHeight="1">
      <c r="A8" s="1446" t="s">
        <v>852</v>
      </c>
      <c r="B8" s="757" t="s">
        <v>853</v>
      </c>
      <c r="C8" s="869" t="s">
        <v>955</v>
      </c>
      <c r="D8" s="869">
        <v>3340</v>
      </c>
      <c r="E8" s="869">
        <v>3000</v>
      </c>
      <c r="F8" s="869">
        <v>25</v>
      </c>
      <c r="G8" s="870">
        <f t="shared" ref="G8:G25" si="0">O8+P8+Q8+R8+S8+T8+U8+V8+W8+X8+Y8+Z8+AA8+AB8+AC8+AD8+AE8+AF8+AG8+AH8+AI8+AJ8+AK8+AL8+AM8+AN8+AO8+AP8+AQ8+AR8+AS8+AT8+AU8+AV8+AW8+AX8</f>
        <v>58290</v>
      </c>
      <c r="H8" s="869">
        <v>1580</v>
      </c>
      <c r="I8" s="869">
        <v>500</v>
      </c>
      <c r="J8" s="868">
        <v>300</v>
      </c>
      <c r="K8" s="758" t="s">
        <v>854</v>
      </c>
      <c r="L8" s="1446" t="s">
        <v>855</v>
      </c>
      <c r="M8" s="786" t="s">
        <v>852</v>
      </c>
      <c r="N8" s="786" t="s">
        <v>853</v>
      </c>
      <c r="O8" s="759">
        <v>300</v>
      </c>
      <c r="P8" s="760">
        <v>240</v>
      </c>
      <c r="Q8" s="760"/>
      <c r="R8" s="760">
        <v>800</v>
      </c>
      <c r="S8" s="760">
        <v>2000</v>
      </c>
      <c r="T8" s="761">
        <f t="shared" ref="T8:T25" si="1">S8+R8+Q8+P8+O8</f>
        <v>3340</v>
      </c>
      <c r="U8" s="760">
        <v>480</v>
      </c>
      <c r="V8" s="760">
        <v>300</v>
      </c>
      <c r="W8" s="760">
        <v>500</v>
      </c>
      <c r="X8" s="760">
        <v>300</v>
      </c>
      <c r="Y8" s="761">
        <f t="shared" ref="Y8:Y25" si="2">X8+W8+V8+U8</f>
        <v>1580</v>
      </c>
      <c r="Z8" s="742">
        <v>100</v>
      </c>
      <c r="AA8" s="742">
        <v>100</v>
      </c>
      <c r="AB8" s="742">
        <v>4000</v>
      </c>
      <c r="AC8" s="742">
        <v>1200</v>
      </c>
      <c r="AD8" s="742">
        <v>250</v>
      </c>
      <c r="AE8" s="742">
        <v>3300</v>
      </c>
      <c r="AF8" s="742">
        <v>18000</v>
      </c>
      <c r="AG8" s="742">
        <v>3750</v>
      </c>
      <c r="AH8" s="742">
        <v>250</v>
      </c>
      <c r="AI8" s="742">
        <v>4000</v>
      </c>
      <c r="AJ8" s="742">
        <v>650</v>
      </c>
      <c r="AK8" s="742">
        <v>1000</v>
      </c>
      <c r="AN8" s="742">
        <v>1250</v>
      </c>
      <c r="AP8" s="742">
        <v>2500</v>
      </c>
      <c r="AQ8" s="742">
        <v>250</v>
      </c>
      <c r="AR8" s="742">
        <v>2450</v>
      </c>
      <c r="AS8" s="742">
        <v>300</v>
      </c>
      <c r="AU8" s="742">
        <v>1200</v>
      </c>
      <c r="AW8" s="742">
        <v>400</v>
      </c>
      <c r="AX8" s="742">
        <v>3500</v>
      </c>
      <c r="BD8" s="742">
        <f t="shared" ref="BD8:BD26" si="3">SUM(O8:AX8)</f>
        <v>58290</v>
      </c>
    </row>
    <row r="9" spans="1:56" ht="23.25" customHeight="1">
      <c r="A9" s="1446"/>
      <c r="B9" s="757" t="s">
        <v>856</v>
      </c>
      <c r="C9" s="869" t="s">
        <v>955</v>
      </c>
      <c r="D9" s="869">
        <v>1100</v>
      </c>
      <c r="E9" s="869">
        <v>350</v>
      </c>
      <c r="F9" s="869">
        <v>50</v>
      </c>
      <c r="G9" s="870">
        <f t="shared" si="0"/>
        <v>19600</v>
      </c>
      <c r="H9" s="869">
        <v>950</v>
      </c>
      <c r="I9" s="869">
        <v>300</v>
      </c>
      <c r="J9" s="868">
        <v>0</v>
      </c>
      <c r="K9" s="758" t="s">
        <v>857</v>
      </c>
      <c r="L9" s="1446"/>
      <c r="M9" s="786"/>
      <c r="N9" s="786" t="s">
        <v>856</v>
      </c>
      <c r="O9" s="759">
        <v>100</v>
      </c>
      <c r="P9" s="760"/>
      <c r="Q9" s="760"/>
      <c r="R9" s="760"/>
      <c r="S9" s="760">
        <v>1000</v>
      </c>
      <c r="T9" s="761">
        <f t="shared" si="1"/>
        <v>1100</v>
      </c>
      <c r="U9" s="760">
        <v>400</v>
      </c>
      <c r="V9" s="760">
        <v>100</v>
      </c>
      <c r="W9" s="760">
        <v>200</v>
      </c>
      <c r="X9" s="760">
        <v>250</v>
      </c>
      <c r="Y9" s="761">
        <f t="shared" si="2"/>
        <v>950</v>
      </c>
      <c r="Z9" s="742">
        <v>100</v>
      </c>
      <c r="AA9" s="742">
        <v>200</v>
      </c>
      <c r="AB9" s="742">
        <v>1200</v>
      </c>
      <c r="AC9" s="742">
        <v>500</v>
      </c>
      <c r="AD9" s="742">
        <v>1000</v>
      </c>
      <c r="AE9" s="742">
        <v>1400</v>
      </c>
      <c r="AF9" s="742">
        <v>300</v>
      </c>
      <c r="AG9" s="742">
        <v>1200</v>
      </c>
      <c r="AH9" s="742">
        <v>150</v>
      </c>
      <c r="AI9" s="742">
        <v>3700</v>
      </c>
      <c r="AJ9" s="742">
        <v>300</v>
      </c>
      <c r="AK9" s="742">
        <v>100</v>
      </c>
      <c r="AM9" s="742">
        <v>50</v>
      </c>
      <c r="AN9" s="742">
        <v>500</v>
      </c>
      <c r="AP9" s="742">
        <v>600</v>
      </c>
      <c r="AQ9" s="742">
        <v>1000</v>
      </c>
      <c r="AR9" s="742">
        <v>500</v>
      </c>
      <c r="AS9" s="742">
        <v>200</v>
      </c>
      <c r="AU9" s="742">
        <v>100</v>
      </c>
      <c r="AV9" s="742">
        <v>50</v>
      </c>
      <c r="AW9" s="742">
        <v>350</v>
      </c>
      <c r="AX9" s="742">
        <v>2000</v>
      </c>
      <c r="BD9" s="742">
        <f t="shared" si="3"/>
        <v>19600</v>
      </c>
    </row>
    <row r="10" spans="1:56" ht="25.5" customHeight="1">
      <c r="A10" s="1446"/>
      <c r="B10" s="757" t="s">
        <v>858</v>
      </c>
      <c r="C10" s="869" t="s">
        <v>955</v>
      </c>
      <c r="D10" s="869">
        <v>2100</v>
      </c>
      <c r="E10" s="869">
        <v>500</v>
      </c>
      <c r="F10" s="869">
        <v>15</v>
      </c>
      <c r="G10" s="870">
        <f t="shared" si="0"/>
        <v>16784</v>
      </c>
      <c r="H10" s="869">
        <v>600</v>
      </c>
      <c r="I10" s="869">
        <v>175</v>
      </c>
      <c r="J10" s="868">
        <v>500</v>
      </c>
      <c r="K10" s="758" t="s">
        <v>859</v>
      </c>
      <c r="L10" s="1446"/>
      <c r="M10" s="786"/>
      <c r="N10" s="786" t="s">
        <v>858</v>
      </c>
      <c r="O10" s="759">
        <v>250</v>
      </c>
      <c r="P10" s="760">
        <v>100</v>
      </c>
      <c r="Q10" s="760">
        <v>50</v>
      </c>
      <c r="R10" s="760">
        <v>1200</v>
      </c>
      <c r="S10" s="760">
        <v>500</v>
      </c>
      <c r="T10" s="761">
        <f t="shared" si="1"/>
        <v>2100</v>
      </c>
      <c r="U10" s="760">
        <v>300</v>
      </c>
      <c r="V10" s="760">
        <v>50</v>
      </c>
      <c r="W10" s="760">
        <v>150</v>
      </c>
      <c r="X10" s="760">
        <v>100</v>
      </c>
      <c r="Y10" s="761">
        <f t="shared" si="2"/>
        <v>600</v>
      </c>
      <c r="Z10" s="742">
        <v>100</v>
      </c>
      <c r="AA10" s="742">
        <v>250</v>
      </c>
      <c r="AB10" s="742">
        <v>500</v>
      </c>
      <c r="AC10" s="742">
        <v>600</v>
      </c>
      <c r="AD10" s="742">
        <v>500</v>
      </c>
      <c r="AE10" s="742">
        <v>250</v>
      </c>
      <c r="AF10" s="742">
        <v>270</v>
      </c>
      <c r="AG10" s="742">
        <v>520</v>
      </c>
      <c r="AH10" s="742">
        <v>100</v>
      </c>
      <c r="AI10" s="742">
        <v>1000</v>
      </c>
      <c r="AJ10" s="742">
        <v>2000</v>
      </c>
      <c r="AK10" s="742">
        <v>50</v>
      </c>
      <c r="AL10" s="742">
        <v>1250</v>
      </c>
      <c r="AM10" s="742">
        <v>84</v>
      </c>
      <c r="AN10" s="742">
        <v>510</v>
      </c>
      <c r="AO10" s="742">
        <v>750</v>
      </c>
      <c r="AP10" s="742">
        <v>500</v>
      </c>
      <c r="AQ10" s="742">
        <v>500</v>
      </c>
      <c r="AR10" s="742">
        <v>250</v>
      </c>
      <c r="AS10" s="742">
        <v>150</v>
      </c>
      <c r="AT10" s="742">
        <v>300</v>
      </c>
      <c r="AU10" s="742">
        <v>50</v>
      </c>
      <c r="AV10" s="742">
        <v>300</v>
      </c>
      <c r="AW10" s="742">
        <v>250</v>
      </c>
      <c r="AX10" s="742">
        <v>350</v>
      </c>
      <c r="BD10" s="742">
        <f t="shared" si="3"/>
        <v>16784</v>
      </c>
    </row>
    <row r="11" spans="1:56" ht="26.25" customHeight="1">
      <c r="A11" s="1446"/>
      <c r="B11" s="757" t="s">
        <v>860</v>
      </c>
      <c r="C11" s="869" t="s">
        <v>955</v>
      </c>
      <c r="D11" s="869">
        <v>1145</v>
      </c>
      <c r="E11" s="869">
        <v>750</v>
      </c>
      <c r="F11" s="869">
        <v>10</v>
      </c>
      <c r="G11" s="870">
        <f t="shared" si="0"/>
        <v>14728</v>
      </c>
      <c r="H11" s="869">
        <v>770</v>
      </c>
      <c r="I11" s="869">
        <v>125</v>
      </c>
      <c r="J11" s="868">
        <v>120</v>
      </c>
      <c r="K11" s="758" t="s">
        <v>861</v>
      </c>
      <c r="L11" s="1446"/>
      <c r="M11" s="786"/>
      <c r="N11" s="786" t="s">
        <v>860</v>
      </c>
      <c r="O11" s="759">
        <v>120</v>
      </c>
      <c r="P11" s="760"/>
      <c r="Q11" s="760">
        <v>25</v>
      </c>
      <c r="R11" s="760">
        <v>900</v>
      </c>
      <c r="S11" s="760">
        <v>100</v>
      </c>
      <c r="T11" s="761">
        <f t="shared" si="1"/>
        <v>1145</v>
      </c>
      <c r="U11" s="760">
        <v>150</v>
      </c>
      <c r="V11" s="760">
        <v>250</v>
      </c>
      <c r="W11" s="760">
        <v>120</v>
      </c>
      <c r="X11" s="760">
        <v>250</v>
      </c>
      <c r="Y11" s="761">
        <f t="shared" si="2"/>
        <v>770</v>
      </c>
      <c r="Z11" s="742">
        <v>93</v>
      </c>
      <c r="AA11" s="742">
        <v>400</v>
      </c>
      <c r="AB11" s="742">
        <v>100</v>
      </c>
      <c r="AC11" s="742">
        <v>700</v>
      </c>
      <c r="AD11" s="742">
        <v>100</v>
      </c>
      <c r="AE11" s="742">
        <v>300</v>
      </c>
      <c r="AF11" s="742">
        <v>720</v>
      </c>
      <c r="AG11" s="742">
        <v>1000</v>
      </c>
      <c r="AH11" s="742">
        <v>400</v>
      </c>
      <c r="AI11" s="742">
        <v>275</v>
      </c>
      <c r="AJ11" s="742">
        <v>700</v>
      </c>
      <c r="AL11" s="742">
        <v>810</v>
      </c>
      <c r="AM11" s="742">
        <v>920</v>
      </c>
      <c r="AN11" s="742">
        <v>600</v>
      </c>
      <c r="AO11" s="742">
        <v>500</v>
      </c>
      <c r="AP11" s="742">
        <v>350</v>
      </c>
      <c r="AQ11" s="742">
        <v>800</v>
      </c>
      <c r="AR11" s="742">
        <v>300</v>
      </c>
      <c r="AS11" s="742">
        <v>250</v>
      </c>
      <c r="AT11" s="742">
        <v>270</v>
      </c>
      <c r="AU11" s="759">
        <v>160</v>
      </c>
      <c r="AV11" s="742">
        <v>200</v>
      </c>
      <c r="AW11" s="742">
        <v>350</v>
      </c>
      <c r="AX11" s="742">
        <v>600</v>
      </c>
      <c r="BD11" s="742">
        <f t="shared" si="3"/>
        <v>14728</v>
      </c>
    </row>
    <row r="12" spans="1:56" ht="26.25" customHeight="1">
      <c r="A12" s="1446"/>
      <c r="B12" s="757" t="s">
        <v>862</v>
      </c>
      <c r="C12" s="869" t="s">
        <v>955</v>
      </c>
      <c r="D12" s="869">
        <v>2550</v>
      </c>
      <c r="E12" s="869">
        <v>750</v>
      </c>
      <c r="F12" s="869">
        <v>50</v>
      </c>
      <c r="G12" s="870">
        <f t="shared" si="0"/>
        <v>51845</v>
      </c>
      <c r="H12" s="869">
        <v>1070</v>
      </c>
      <c r="I12" s="869">
        <v>700</v>
      </c>
      <c r="J12" s="868">
        <v>240</v>
      </c>
      <c r="K12" s="758" t="s">
        <v>863</v>
      </c>
      <c r="L12" s="1446"/>
      <c r="M12" s="786"/>
      <c r="N12" s="786" t="s">
        <v>862</v>
      </c>
      <c r="O12" s="759">
        <v>120</v>
      </c>
      <c r="P12" s="760"/>
      <c r="Q12" s="760">
        <v>30</v>
      </c>
      <c r="R12" s="760">
        <v>1800</v>
      </c>
      <c r="S12" s="760">
        <v>600</v>
      </c>
      <c r="T12" s="761">
        <f t="shared" si="1"/>
        <v>2550</v>
      </c>
      <c r="U12" s="760">
        <v>180</v>
      </c>
      <c r="V12" s="760">
        <v>300</v>
      </c>
      <c r="W12" s="760">
        <v>240</v>
      </c>
      <c r="X12" s="760">
        <v>350</v>
      </c>
      <c r="Y12" s="761">
        <f t="shared" si="2"/>
        <v>1070</v>
      </c>
      <c r="Z12" s="742">
        <v>845</v>
      </c>
      <c r="AA12" s="742">
        <v>1300</v>
      </c>
      <c r="AB12" s="742">
        <v>5400</v>
      </c>
      <c r="AC12" s="742">
        <v>240</v>
      </c>
      <c r="AD12" s="742">
        <v>150</v>
      </c>
      <c r="AE12" s="742">
        <v>1450</v>
      </c>
      <c r="AF12" s="742">
        <v>8200</v>
      </c>
      <c r="AG12" s="742">
        <v>1200</v>
      </c>
      <c r="AH12" s="742">
        <v>2250</v>
      </c>
      <c r="AI12" s="742">
        <v>780</v>
      </c>
      <c r="AJ12" s="742">
        <v>2400</v>
      </c>
      <c r="AK12" s="742">
        <v>300</v>
      </c>
      <c r="AL12" s="742">
        <v>960</v>
      </c>
      <c r="AM12" s="742">
        <v>50</v>
      </c>
      <c r="AN12" s="742">
        <v>1600</v>
      </c>
      <c r="AO12" s="742">
        <v>750</v>
      </c>
      <c r="AP12" s="742">
        <v>750</v>
      </c>
      <c r="AQ12" s="742">
        <v>3900</v>
      </c>
      <c r="AR12" s="742">
        <v>1300</v>
      </c>
      <c r="AS12" s="742">
        <v>3200</v>
      </c>
      <c r="AT12" s="742">
        <v>3000</v>
      </c>
      <c r="AU12" s="742">
        <v>380</v>
      </c>
      <c r="AV12" s="742">
        <v>1100</v>
      </c>
      <c r="AW12" s="742">
        <v>1650</v>
      </c>
      <c r="AX12" s="742">
        <v>1450</v>
      </c>
      <c r="BD12" s="742">
        <f t="shared" si="3"/>
        <v>51845</v>
      </c>
    </row>
    <row r="13" spans="1:56" ht="26.25" customHeight="1">
      <c r="A13" s="1446"/>
      <c r="B13" s="757" t="s">
        <v>452</v>
      </c>
      <c r="C13" s="869" t="s">
        <v>955</v>
      </c>
      <c r="D13" s="869">
        <v>2000</v>
      </c>
      <c r="E13" s="869">
        <v>250</v>
      </c>
      <c r="F13" s="869">
        <v>20</v>
      </c>
      <c r="G13" s="870">
        <f t="shared" si="0"/>
        <v>18559</v>
      </c>
      <c r="H13" s="869">
        <v>440</v>
      </c>
      <c r="I13" s="869">
        <v>100</v>
      </c>
      <c r="J13" s="868">
        <v>50</v>
      </c>
      <c r="K13" s="758" t="s">
        <v>864</v>
      </c>
      <c r="L13" s="1446"/>
      <c r="M13" s="786"/>
      <c r="N13" s="786" t="s">
        <v>452</v>
      </c>
      <c r="O13" s="759"/>
      <c r="P13" s="760"/>
      <c r="Q13" s="760"/>
      <c r="R13" s="760">
        <v>1500</v>
      </c>
      <c r="S13" s="760">
        <v>500</v>
      </c>
      <c r="T13" s="761">
        <f t="shared" si="1"/>
        <v>2000</v>
      </c>
      <c r="U13" s="760">
        <v>150</v>
      </c>
      <c r="V13" s="760"/>
      <c r="W13" s="760">
        <v>90</v>
      </c>
      <c r="X13" s="760">
        <v>200</v>
      </c>
      <c r="Y13" s="761">
        <f t="shared" si="2"/>
        <v>440</v>
      </c>
      <c r="Z13" s="742">
        <v>55</v>
      </c>
      <c r="AA13" s="742">
        <v>50</v>
      </c>
      <c r="AB13" s="742">
        <v>300</v>
      </c>
      <c r="AE13" s="742">
        <v>2000</v>
      </c>
      <c r="AF13" s="742">
        <v>300</v>
      </c>
      <c r="AG13" s="742">
        <v>370</v>
      </c>
      <c r="AH13" s="742">
        <v>500</v>
      </c>
      <c r="AJ13" s="742">
        <v>300</v>
      </c>
      <c r="AK13" s="742">
        <v>150</v>
      </c>
      <c r="AL13" s="742">
        <v>1700</v>
      </c>
      <c r="AM13" s="759">
        <v>1104</v>
      </c>
      <c r="AN13" s="742">
        <v>600</v>
      </c>
      <c r="AO13" s="742">
        <v>1500</v>
      </c>
      <c r="AP13" s="742">
        <v>1000</v>
      </c>
      <c r="AQ13" s="742">
        <v>550</v>
      </c>
      <c r="AR13" s="742">
        <v>300</v>
      </c>
      <c r="AS13" s="742">
        <v>800</v>
      </c>
      <c r="AT13" s="742">
        <v>250</v>
      </c>
      <c r="AU13" s="742">
        <v>300</v>
      </c>
      <c r="AV13" s="742">
        <v>200</v>
      </c>
      <c r="AW13" s="742">
        <v>1000</v>
      </c>
      <c r="AX13" s="742">
        <v>350</v>
      </c>
      <c r="BD13" s="742">
        <f t="shared" si="3"/>
        <v>18559</v>
      </c>
    </row>
    <row r="14" spans="1:56" ht="23.25" customHeight="1">
      <c r="A14" s="1446"/>
      <c r="B14" s="757" t="s">
        <v>4</v>
      </c>
      <c r="C14" s="762" t="s">
        <v>955</v>
      </c>
      <c r="D14" s="762">
        <f>SUM(D8:D13)</f>
        <v>12235</v>
      </c>
      <c r="E14" s="762">
        <f t="shared" ref="E14:J14" si="4">SUM(E8:E13)</f>
        <v>5600</v>
      </c>
      <c r="F14" s="762">
        <f t="shared" si="4"/>
        <v>170</v>
      </c>
      <c r="G14" s="762">
        <f t="shared" si="4"/>
        <v>179806</v>
      </c>
      <c r="H14" s="762">
        <f t="shared" si="4"/>
        <v>5410</v>
      </c>
      <c r="I14" s="762">
        <f t="shared" si="4"/>
        <v>1900</v>
      </c>
      <c r="J14" s="762">
        <f t="shared" si="4"/>
        <v>1210</v>
      </c>
      <c r="K14" s="758" t="s">
        <v>8</v>
      </c>
      <c r="L14" s="1446"/>
      <c r="M14" s="786"/>
      <c r="N14" s="786" t="s">
        <v>4</v>
      </c>
      <c r="O14" s="759">
        <f>SUM(O8:O13)</f>
        <v>890</v>
      </c>
      <c r="P14" s="759">
        <f t="shared" ref="P14:R14" si="5">SUM(P8:P13)</f>
        <v>340</v>
      </c>
      <c r="Q14" s="759">
        <f t="shared" si="5"/>
        <v>105</v>
      </c>
      <c r="R14" s="759">
        <f t="shared" si="5"/>
        <v>6200</v>
      </c>
      <c r="S14" s="759">
        <f t="shared" ref="S14" si="6">SUM(S8:S13)</f>
        <v>4700</v>
      </c>
      <c r="T14" s="759">
        <f t="shared" ref="T14:U14" si="7">SUM(T8:T13)</f>
        <v>12235</v>
      </c>
      <c r="U14" s="759">
        <f t="shared" si="7"/>
        <v>1660</v>
      </c>
      <c r="V14" s="759">
        <f t="shared" ref="V14" si="8">SUM(V8:V13)</f>
        <v>1000</v>
      </c>
      <c r="W14" s="759">
        <f t="shared" ref="W14:X14" si="9">SUM(W8:W13)</f>
        <v>1300</v>
      </c>
      <c r="X14" s="759">
        <f t="shared" si="9"/>
        <v>1450</v>
      </c>
      <c r="Y14" s="759">
        <f t="shared" ref="Y14" si="10">SUM(Y8:Y13)</f>
        <v>5410</v>
      </c>
      <c r="Z14" s="759">
        <f t="shared" ref="Z14:AA14" si="11">SUM(Z8:Z13)</f>
        <v>1293</v>
      </c>
      <c r="AA14" s="759">
        <f t="shared" si="11"/>
        <v>2300</v>
      </c>
      <c r="AB14" s="759">
        <f t="shared" ref="AB14" si="12">SUM(AB8:AB13)</f>
        <v>11500</v>
      </c>
      <c r="AC14" s="759">
        <f t="shared" ref="AC14:AD14" si="13">SUM(AC8:AC13)</f>
        <v>3240</v>
      </c>
      <c r="AD14" s="759">
        <f t="shared" si="13"/>
        <v>2000</v>
      </c>
      <c r="AE14" s="759">
        <f t="shared" ref="AE14" si="14">SUM(AE8:AE13)</f>
        <v>8700</v>
      </c>
      <c r="AF14" s="759">
        <f t="shared" ref="AF14:AG14" si="15">SUM(AF8:AF13)</f>
        <v>27790</v>
      </c>
      <c r="AG14" s="759">
        <f t="shared" si="15"/>
        <v>8040</v>
      </c>
      <c r="AH14" s="759">
        <f t="shared" ref="AH14" si="16">SUM(AH8:AH13)</f>
        <v>3650</v>
      </c>
      <c r="AI14" s="759">
        <f t="shared" ref="AI14:AJ14" si="17">SUM(AI8:AI13)</f>
        <v>9755</v>
      </c>
      <c r="AJ14" s="759">
        <f t="shared" si="17"/>
        <v>6350</v>
      </c>
      <c r="AK14" s="759">
        <f t="shared" ref="AK14" si="18">SUM(AK8:AK13)</f>
        <v>1600</v>
      </c>
      <c r="AL14" s="759">
        <f t="shared" ref="AL14:AM14" si="19">SUM(AL8:AL13)</f>
        <v>4720</v>
      </c>
      <c r="AM14" s="759">
        <f t="shared" si="19"/>
        <v>2208</v>
      </c>
      <c r="AN14" s="759">
        <f t="shared" ref="AN14" si="20">SUM(AN8:AN13)</f>
        <v>5060</v>
      </c>
      <c r="AO14" s="759">
        <f t="shared" ref="AO14:AP14" si="21">SUM(AO8:AO13)</f>
        <v>3500</v>
      </c>
      <c r="AP14" s="759">
        <f t="shared" si="21"/>
        <v>5700</v>
      </c>
      <c r="AQ14" s="759">
        <f t="shared" ref="AQ14" si="22">SUM(AQ8:AQ13)</f>
        <v>7000</v>
      </c>
      <c r="AR14" s="759">
        <f t="shared" ref="AR14:AS14" si="23">SUM(AR8:AR13)</f>
        <v>5100</v>
      </c>
      <c r="AS14" s="759">
        <f t="shared" si="23"/>
        <v>4900</v>
      </c>
      <c r="AT14" s="759">
        <f t="shared" ref="AT14" si="24">SUM(AT8:AT13)</f>
        <v>3820</v>
      </c>
      <c r="AU14" s="759">
        <f t="shared" ref="AU14:AV14" si="25">SUM(AU8:AU13)</f>
        <v>2190</v>
      </c>
      <c r="AV14" s="759">
        <f t="shared" si="25"/>
        <v>1850</v>
      </c>
      <c r="AW14" s="759">
        <f t="shared" ref="AW14" si="26">SUM(AW8:AW13)</f>
        <v>4000</v>
      </c>
      <c r="AX14" s="759">
        <f t="shared" ref="AX14" si="27">SUM(AX8:AX13)</f>
        <v>8250</v>
      </c>
      <c r="AY14" s="759">
        <f t="shared" ref="AY14:BA14" si="28">SUM(AY8:AY13)</f>
        <v>0</v>
      </c>
      <c r="AZ14" s="759">
        <f t="shared" si="28"/>
        <v>0</v>
      </c>
      <c r="BA14" s="759">
        <f t="shared" si="28"/>
        <v>0</v>
      </c>
      <c r="BB14" s="759">
        <f t="shared" ref="BB14" si="29">SUM(BB8:BB13)</f>
        <v>0</v>
      </c>
      <c r="BC14" s="759">
        <f t="shared" ref="BC14" si="30">SUM(BC8:BC13)</f>
        <v>0</v>
      </c>
      <c r="BD14" s="742">
        <f t="shared" si="3"/>
        <v>179806</v>
      </c>
    </row>
    <row r="15" spans="1:56" ht="33" customHeight="1">
      <c r="A15" s="1446" t="s">
        <v>865</v>
      </c>
      <c r="B15" s="757" t="s">
        <v>866</v>
      </c>
      <c r="C15" s="762" t="s">
        <v>955</v>
      </c>
      <c r="D15" s="762">
        <v>3290</v>
      </c>
      <c r="E15" s="762">
        <v>750</v>
      </c>
      <c r="F15" s="762">
        <v>10</v>
      </c>
      <c r="G15" s="870">
        <f>O15+P15+Q15+R15+S15+T15+U15+V15+W15+X15+Y15+Z15+AA15+AB15+AC15+AD15+AE15+AF15+AG15+AH15+AI15+AJ15+AK15+AL15+AM15+AN15+AO15+AP15+AQ15+AR15+AS15+AT15+AU15+AV15+AW15+AX15</f>
        <v>25205</v>
      </c>
      <c r="H15" s="762">
        <v>1400</v>
      </c>
      <c r="I15" s="869">
        <v>250</v>
      </c>
      <c r="J15" s="868">
        <v>100</v>
      </c>
      <c r="K15" s="758" t="s">
        <v>867</v>
      </c>
      <c r="L15" s="1446" t="s">
        <v>868</v>
      </c>
      <c r="M15" s="786" t="s">
        <v>865</v>
      </c>
      <c r="N15" s="786" t="s">
        <v>866</v>
      </c>
      <c r="O15" s="759">
        <v>90</v>
      </c>
      <c r="P15" s="760">
        <v>600</v>
      </c>
      <c r="Q15" s="760">
        <v>100</v>
      </c>
      <c r="R15" s="760">
        <v>1000</v>
      </c>
      <c r="S15" s="760">
        <v>1500</v>
      </c>
      <c r="T15" s="761">
        <f t="shared" si="1"/>
        <v>3290</v>
      </c>
      <c r="U15" s="760">
        <v>1000</v>
      </c>
      <c r="V15" s="760">
        <v>100</v>
      </c>
      <c r="W15" s="760">
        <v>100</v>
      </c>
      <c r="X15" s="760">
        <v>200</v>
      </c>
      <c r="Y15" s="761">
        <f>X15+W15+V15+U15</f>
        <v>1400</v>
      </c>
      <c r="Z15" s="742">
        <v>100</v>
      </c>
      <c r="AA15" s="742">
        <v>100</v>
      </c>
      <c r="AB15" s="742">
        <v>450</v>
      </c>
      <c r="AC15" s="742">
        <v>360</v>
      </c>
      <c r="AD15" s="742">
        <v>1000</v>
      </c>
      <c r="AE15" s="742">
        <v>1500</v>
      </c>
      <c r="AF15" s="742">
        <v>3800</v>
      </c>
      <c r="AG15" s="742">
        <v>800</v>
      </c>
      <c r="AH15" s="742">
        <v>200</v>
      </c>
      <c r="AI15" s="742">
        <v>450</v>
      </c>
      <c r="AJ15" s="742">
        <v>2000</v>
      </c>
      <c r="AK15" s="742">
        <v>150</v>
      </c>
      <c r="AL15" s="742">
        <v>230</v>
      </c>
      <c r="AM15" s="742">
        <v>85</v>
      </c>
      <c r="AN15" s="742">
        <v>300</v>
      </c>
      <c r="AO15" s="742">
        <v>200</v>
      </c>
      <c r="AP15" s="742">
        <v>600</v>
      </c>
      <c r="AQ15" s="742">
        <v>750</v>
      </c>
      <c r="AR15" s="742">
        <v>400</v>
      </c>
      <c r="AS15" s="742">
        <v>300</v>
      </c>
      <c r="AT15" s="742">
        <v>200</v>
      </c>
      <c r="AU15" s="742">
        <v>300</v>
      </c>
      <c r="AV15" s="742">
        <v>600</v>
      </c>
      <c r="AW15" s="742">
        <v>300</v>
      </c>
      <c r="AX15" s="742">
        <v>650</v>
      </c>
      <c r="BD15" s="742">
        <f t="shared" si="3"/>
        <v>25205</v>
      </c>
    </row>
    <row r="16" spans="1:56" ht="22.5" customHeight="1">
      <c r="A16" s="1446"/>
      <c r="B16" s="757" t="s">
        <v>869</v>
      </c>
      <c r="C16" s="762" t="s">
        <v>955</v>
      </c>
      <c r="D16" s="762">
        <v>1120</v>
      </c>
      <c r="E16" s="762">
        <v>500</v>
      </c>
      <c r="F16" s="762">
        <v>25</v>
      </c>
      <c r="G16" s="870">
        <f t="shared" si="0"/>
        <v>8820</v>
      </c>
      <c r="H16" s="762">
        <v>1010</v>
      </c>
      <c r="I16" s="869">
        <v>200</v>
      </c>
      <c r="J16" s="868">
        <v>40</v>
      </c>
      <c r="K16" s="758" t="s">
        <v>870</v>
      </c>
      <c r="L16" s="1446"/>
      <c r="M16" s="786"/>
      <c r="N16" s="786" t="s">
        <v>869</v>
      </c>
      <c r="O16" s="759">
        <v>200</v>
      </c>
      <c r="P16" s="760"/>
      <c r="Q16" s="760">
        <v>20</v>
      </c>
      <c r="R16" s="760">
        <v>400</v>
      </c>
      <c r="S16" s="760">
        <v>500</v>
      </c>
      <c r="T16" s="761">
        <f t="shared" si="1"/>
        <v>1120</v>
      </c>
      <c r="U16" s="760">
        <v>700</v>
      </c>
      <c r="V16" s="760">
        <v>50</v>
      </c>
      <c r="W16" s="760">
        <v>200</v>
      </c>
      <c r="X16" s="760">
        <v>60</v>
      </c>
      <c r="Y16" s="761">
        <f t="shared" si="2"/>
        <v>1010</v>
      </c>
      <c r="Z16" s="742">
        <v>60</v>
      </c>
      <c r="AA16" s="742">
        <v>50</v>
      </c>
      <c r="AC16" s="742">
        <v>120</v>
      </c>
      <c r="AE16" s="742">
        <v>300</v>
      </c>
      <c r="AF16" s="742">
        <v>200</v>
      </c>
      <c r="AG16" s="742">
        <v>600</v>
      </c>
      <c r="AH16" s="742">
        <v>100</v>
      </c>
      <c r="AI16" s="742">
        <v>200</v>
      </c>
      <c r="AJ16" s="742">
        <v>200</v>
      </c>
      <c r="AK16" s="742">
        <v>50</v>
      </c>
      <c r="AL16" s="742">
        <v>260</v>
      </c>
      <c r="AM16" s="742">
        <v>60</v>
      </c>
      <c r="AN16" s="742">
        <v>150</v>
      </c>
      <c r="AO16" s="742">
        <v>500</v>
      </c>
      <c r="AP16" s="742">
        <v>200</v>
      </c>
      <c r="AQ16" s="742">
        <v>350</v>
      </c>
      <c r="AR16" s="742">
        <v>150</v>
      </c>
      <c r="AS16" s="742">
        <v>150</v>
      </c>
      <c r="AT16" s="742">
        <v>350</v>
      </c>
      <c r="AU16" s="742">
        <v>60</v>
      </c>
      <c r="AV16" s="742">
        <v>50</v>
      </c>
      <c r="AW16" s="742">
        <v>200</v>
      </c>
      <c r="AX16" s="742">
        <v>200</v>
      </c>
      <c r="BD16" s="742">
        <f t="shared" si="3"/>
        <v>8820</v>
      </c>
    </row>
    <row r="17" spans="1:56" ht="20.25" customHeight="1">
      <c r="A17" s="1446"/>
      <c r="B17" s="757" t="s">
        <v>871</v>
      </c>
      <c r="C17" s="762" t="s">
        <v>955</v>
      </c>
      <c r="D17" s="762">
        <v>250</v>
      </c>
      <c r="E17" s="762">
        <v>1000</v>
      </c>
      <c r="F17" s="762">
        <v>0</v>
      </c>
      <c r="G17" s="870">
        <f t="shared" si="0"/>
        <v>17935</v>
      </c>
      <c r="H17" s="762">
        <v>2250</v>
      </c>
      <c r="I17" s="869">
        <v>0</v>
      </c>
      <c r="J17" s="868">
        <v>0</v>
      </c>
      <c r="K17" s="758" t="s">
        <v>872</v>
      </c>
      <c r="L17" s="1446"/>
      <c r="M17" s="786"/>
      <c r="N17" s="786" t="s">
        <v>871</v>
      </c>
      <c r="O17" s="759"/>
      <c r="P17" s="760"/>
      <c r="Q17" s="760"/>
      <c r="R17" s="760">
        <v>250</v>
      </c>
      <c r="S17" s="760">
        <v>0</v>
      </c>
      <c r="T17" s="761">
        <f t="shared" si="1"/>
        <v>250</v>
      </c>
      <c r="U17" s="760">
        <v>250</v>
      </c>
      <c r="V17" s="760">
        <v>1000</v>
      </c>
      <c r="W17" s="760"/>
      <c r="X17" s="760">
        <v>1000</v>
      </c>
      <c r="Y17" s="761">
        <f t="shared" si="2"/>
        <v>2250</v>
      </c>
      <c r="AC17" s="742">
        <v>400</v>
      </c>
      <c r="AE17" s="742">
        <v>500</v>
      </c>
      <c r="AF17" s="742">
        <v>250</v>
      </c>
      <c r="AG17" s="742">
        <v>300</v>
      </c>
      <c r="AH17" s="742">
        <v>300</v>
      </c>
      <c r="AJ17" s="742">
        <v>300</v>
      </c>
      <c r="AK17" s="742">
        <v>100</v>
      </c>
      <c r="AN17" s="742">
        <v>535</v>
      </c>
      <c r="AO17" s="742">
        <v>250</v>
      </c>
      <c r="AP17" s="742">
        <v>300</v>
      </c>
      <c r="AQ17" s="742">
        <v>250</v>
      </c>
      <c r="AR17" s="742">
        <v>250</v>
      </c>
      <c r="AS17" s="742">
        <v>8000</v>
      </c>
      <c r="AT17" s="742">
        <v>250</v>
      </c>
      <c r="AU17" s="742">
        <v>150</v>
      </c>
      <c r="AW17" s="742">
        <v>300</v>
      </c>
      <c r="AX17" s="742">
        <v>500</v>
      </c>
      <c r="BD17" s="742">
        <f t="shared" si="3"/>
        <v>17935</v>
      </c>
    </row>
    <row r="18" spans="1:56" ht="23.25" customHeight="1">
      <c r="A18" s="1446"/>
      <c r="B18" s="757" t="s">
        <v>873</v>
      </c>
      <c r="C18" s="762" t="s">
        <v>955</v>
      </c>
      <c r="D18" s="762">
        <v>55220</v>
      </c>
      <c r="E18" s="762">
        <v>6000</v>
      </c>
      <c r="F18" s="762">
        <v>250</v>
      </c>
      <c r="G18" s="870">
        <f t="shared" si="0"/>
        <v>662640</v>
      </c>
      <c r="H18" s="762">
        <v>22500</v>
      </c>
      <c r="I18" s="869">
        <v>8000</v>
      </c>
      <c r="J18" s="868">
        <v>0</v>
      </c>
      <c r="K18" s="758" t="s">
        <v>874</v>
      </c>
      <c r="L18" s="1446"/>
      <c r="M18" s="786"/>
      <c r="N18" s="786" t="s">
        <v>873</v>
      </c>
      <c r="O18" s="759">
        <v>17000</v>
      </c>
      <c r="P18" s="760">
        <v>5600</v>
      </c>
      <c r="Q18" s="760">
        <v>5000</v>
      </c>
      <c r="R18" s="760">
        <v>22620</v>
      </c>
      <c r="S18" s="760">
        <v>5000</v>
      </c>
      <c r="T18" s="761">
        <f t="shared" si="1"/>
        <v>55220</v>
      </c>
      <c r="U18" s="760">
        <v>4500</v>
      </c>
      <c r="V18" s="760">
        <v>6000</v>
      </c>
      <c r="W18" s="760">
        <v>6000</v>
      </c>
      <c r="X18" s="760">
        <v>6000</v>
      </c>
      <c r="Y18" s="761">
        <f t="shared" si="2"/>
        <v>22500</v>
      </c>
      <c r="Z18" s="742">
        <v>37000</v>
      </c>
      <c r="AA18" s="742">
        <v>13000</v>
      </c>
      <c r="AB18" s="742">
        <v>7200</v>
      </c>
      <c r="AC18" s="742">
        <v>33000</v>
      </c>
      <c r="AD18" s="742">
        <v>30000</v>
      </c>
      <c r="AE18" s="742">
        <v>36000</v>
      </c>
      <c r="AG18" s="742">
        <v>20000</v>
      </c>
      <c r="AH18" s="742">
        <v>24000</v>
      </c>
      <c r="AI18" s="742">
        <v>12000</v>
      </c>
      <c r="AJ18" s="742">
        <v>24000</v>
      </c>
      <c r="AK18" s="742">
        <v>3500</v>
      </c>
      <c r="AL18" s="742">
        <v>32000</v>
      </c>
      <c r="AM18" s="742">
        <v>42000</v>
      </c>
      <c r="AN18" s="742">
        <v>30000</v>
      </c>
      <c r="AO18" s="742">
        <v>12000</v>
      </c>
      <c r="AP18" s="742">
        <v>24000</v>
      </c>
      <c r="AQ18" s="742">
        <v>3500</v>
      </c>
      <c r="AR18" s="742">
        <v>24000</v>
      </c>
      <c r="AS18" s="742">
        <v>24000</v>
      </c>
      <c r="AT18" s="742">
        <v>12000</v>
      </c>
      <c r="AU18" s="742">
        <v>40000</v>
      </c>
      <c r="AW18" s="742">
        <v>24000</v>
      </c>
      <c r="BD18" s="742">
        <f t="shared" si="3"/>
        <v>662640</v>
      </c>
    </row>
    <row r="19" spans="1:56" ht="27" customHeight="1">
      <c r="A19" s="1446"/>
      <c r="B19" s="757" t="s">
        <v>452</v>
      </c>
      <c r="C19" s="762" t="s">
        <v>955</v>
      </c>
      <c r="D19" s="762">
        <v>480</v>
      </c>
      <c r="E19" s="762">
        <v>500</v>
      </c>
      <c r="F19" s="762">
        <v>0</v>
      </c>
      <c r="G19" s="870">
        <f t="shared" si="0"/>
        <v>28410</v>
      </c>
      <c r="H19" s="762">
        <v>1200</v>
      </c>
      <c r="I19" s="869">
        <v>100</v>
      </c>
      <c r="J19" s="868">
        <v>50</v>
      </c>
      <c r="K19" s="758" t="s">
        <v>875</v>
      </c>
      <c r="L19" s="1446"/>
      <c r="M19" s="786"/>
      <c r="N19" s="786" t="s">
        <v>452</v>
      </c>
      <c r="O19" s="759"/>
      <c r="P19" s="760">
        <v>80</v>
      </c>
      <c r="Q19" s="760"/>
      <c r="R19" s="760">
        <v>100</v>
      </c>
      <c r="S19" s="760">
        <v>300</v>
      </c>
      <c r="T19" s="761">
        <f t="shared" si="1"/>
        <v>480</v>
      </c>
      <c r="U19" s="760">
        <v>120</v>
      </c>
      <c r="V19" s="760"/>
      <c r="W19" s="760">
        <v>80</v>
      </c>
      <c r="X19" s="760">
        <v>1000</v>
      </c>
      <c r="Y19" s="761">
        <f t="shared" si="2"/>
        <v>1200</v>
      </c>
      <c r="Z19" s="742">
        <v>75</v>
      </c>
      <c r="AA19" s="742">
        <v>150</v>
      </c>
      <c r="AB19" s="742">
        <v>7650</v>
      </c>
      <c r="AC19" s="742">
        <v>600</v>
      </c>
      <c r="AE19" s="742">
        <v>3000</v>
      </c>
      <c r="AF19" s="742">
        <v>350</v>
      </c>
      <c r="AG19" s="742">
        <v>600</v>
      </c>
      <c r="AH19" s="742">
        <v>1000</v>
      </c>
      <c r="AJ19" s="742">
        <v>350</v>
      </c>
      <c r="AL19" s="742">
        <v>900</v>
      </c>
      <c r="AM19" s="742">
        <v>75</v>
      </c>
      <c r="AN19" s="742">
        <v>500</v>
      </c>
      <c r="AO19" s="742">
        <v>600</v>
      </c>
      <c r="AP19" s="742">
        <v>1000</v>
      </c>
      <c r="AQ19" s="742">
        <v>1000</v>
      </c>
      <c r="AR19" s="742">
        <v>1000</v>
      </c>
      <c r="AS19" s="742">
        <v>2000</v>
      </c>
      <c r="AT19" s="742">
        <v>500</v>
      </c>
      <c r="AU19" s="742">
        <v>100</v>
      </c>
      <c r="AV19" s="742">
        <v>600</v>
      </c>
      <c r="AW19" s="742">
        <v>2000</v>
      </c>
      <c r="AX19" s="742">
        <v>1000</v>
      </c>
      <c r="BD19" s="742">
        <f t="shared" si="3"/>
        <v>28410</v>
      </c>
    </row>
    <row r="20" spans="1:56" ht="23.25" customHeight="1" thickBot="1">
      <c r="A20" s="1447"/>
      <c r="B20" s="763" t="s">
        <v>4</v>
      </c>
      <c r="C20" s="764" t="s">
        <v>955</v>
      </c>
      <c r="D20" s="764">
        <f>SUM(D15:D19)</f>
        <v>60360</v>
      </c>
      <c r="E20" s="764">
        <f t="shared" ref="E20:J20" si="31">SUM(E15:E19)</f>
        <v>8750</v>
      </c>
      <c r="F20" s="764">
        <f t="shared" si="31"/>
        <v>285</v>
      </c>
      <c r="G20" s="764">
        <f t="shared" si="31"/>
        <v>743010</v>
      </c>
      <c r="H20" s="764">
        <f t="shared" si="31"/>
        <v>28360</v>
      </c>
      <c r="I20" s="764">
        <f t="shared" si="31"/>
        <v>8550</v>
      </c>
      <c r="J20" s="764">
        <f t="shared" si="31"/>
        <v>190</v>
      </c>
      <c r="K20" s="765" t="s">
        <v>8</v>
      </c>
      <c r="L20" s="1447"/>
      <c r="M20" s="786"/>
      <c r="N20" s="786" t="s">
        <v>4</v>
      </c>
      <c r="O20" s="759">
        <f>SUM(O15:O19)</f>
        <v>17290</v>
      </c>
      <c r="P20" s="759">
        <f t="shared" ref="P20:AA20" si="32">SUM(P15:P19)</f>
        <v>6280</v>
      </c>
      <c r="Q20" s="759">
        <f t="shared" si="32"/>
        <v>5120</v>
      </c>
      <c r="R20" s="759">
        <f t="shared" si="32"/>
        <v>24370</v>
      </c>
      <c r="S20" s="759">
        <f t="shared" si="32"/>
        <v>7300</v>
      </c>
      <c r="T20" s="759">
        <f t="shared" si="32"/>
        <v>60360</v>
      </c>
      <c r="U20" s="759">
        <f t="shared" si="32"/>
        <v>6570</v>
      </c>
      <c r="V20" s="759">
        <f t="shared" si="32"/>
        <v>7150</v>
      </c>
      <c r="W20" s="759">
        <f t="shared" si="32"/>
        <v>6380</v>
      </c>
      <c r="X20" s="759">
        <f t="shared" si="32"/>
        <v>8260</v>
      </c>
      <c r="Y20" s="759">
        <f t="shared" si="32"/>
        <v>28360</v>
      </c>
      <c r="Z20" s="759">
        <f t="shared" si="32"/>
        <v>37235</v>
      </c>
      <c r="AA20" s="759">
        <f t="shared" si="32"/>
        <v>13300</v>
      </c>
      <c r="AB20" s="759">
        <f t="shared" ref="AB20:AG20" si="33">SUM(AB15:AB19)</f>
        <v>15300</v>
      </c>
      <c r="AC20" s="759">
        <f t="shared" si="33"/>
        <v>34480</v>
      </c>
      <c r="AD20" s="759">
        <f t="shared" si="33"/>
        <v>31000</v>
      </c>
      <c r="AE20" s="759">
        <f t="shared" si="33"/>
        <v>41300</v>
      </c>
      <c r="AF20" s="759">
        <f t="shared" si="33"/>
        <v>4600</v>
      </c>
      <c r="AG20" s="759">
        <f t="shared" si="33"/>
        <v>22300</v>
      </c>
      <c r="AH20" s="759">
        <f t="shared" ref="AH20:AN20" si="34">SUM(AH15:AH19)</f>
        <v>25600</v>
      </c>
      <c r="AI20" s="759">
        <f t="shared" si="34"/>
        <v>12650</v>
      </c>
      <c r="AJ20" s="759">
        <f>SUM(AJ15:AJ19)</f>
        <v>26850</v>
      </c>
      <c r="AK20" s="759">
        <f>SUM(AK15:AK19)</f>
        <v>3800</v>
      </c>
      <c r="AL20" s="759">
        <f>SUM(AL15:AL19)</f>
        <v>33390</v>
      </c>
      <c r="AM20" s="759">
        <f>SUM(AM15:AM19)</f>
        <v>42220</v>
      </c>
      <c r="AN20" s="759">
        <f t="shared" si="34"/>
        <v>31485</v>
      </c>
      <c r="AO20" s="759">
        <f>SUM(AO15:AO19)</f>
        <v>13550</v>
      </c>
      <c r="AP20" s="759">
        <f>SUM(AP15:AP19)</f>
        <v>26100</v>
      </c>
      <c r="AQ20" s="759">
        <f>SUM(AQ15:AQ19)</f>
        <v>5850</v>
      </c>
      <c r="AR20" s="759">
        <f t="shared" ref="AR20:BC20" si="35">SUM(AR15:AR19)</f>
        <v>25800</v>
      </c>
      <c r="AS20" s="759">
        <f t="shared" si="35"/>
        <v>34450</v>
      </c>
      <c r="AT20" s="759">
        <f t="shared" si="35"/>
        <v>13300</v>
      </c>
      <c r="AU20" s="759">
        <f>SUM(AU12:AU19)</f>
        <v>43480</v>
      </c>
      <c r="AV20" s="759">
        <f t="shared" si="35"/>
        <v>1250</v>
      </c>
      <c r="AW20" s="759">
        <f t="shared" si="35"/>
        <v>26800</v>
      </c>
      <c r="AX20" s="759">
        <f t="shared" si="35"/>
        <v>2350</v>
      </c>
      <c r="AY20" s="759">
        <f t="shared" si="35"/>
        <v>0</v>
      </c>
      <c r="AZ20" s="759">
        <f t="shared" si="35"/>
        <v>0</v>
      </c>
      <c r="BA20" s="759">
        <f t="shared" si="35"/>
        <v>0</v>
      </c>
      <c r="BB20" s="759">
        <f t="shared" si="35"/>
        <v>0</v>
      </c>
      <c r="BC20" s="759">
        <f t="shared" si="35"/>
        <v>0</v>
      </c>
      <c r="BD20" s="742">
        <f t="shared" si="3"/>
        <v>745880</v>
      </c>
    </row>
    <row r="21" spans="1:56" ht="30" customHeight="1" thickBot="1">
      <c r="A21" s="1448" t="s">
        <v>876</v>
      </c>
      <c r="B21" s="1448"/>
      <c r="C21" s="766" t="s">
        <v>955</v>
      </c>
      <c r="D21" s="766">
        <f>SUM(D7,D14,D20)</f>
        <v>150335</v>
      </c>
      <c r="E21" s="766">
        <f t="shared" ref="E21:J21" si="36">SUM(E7,E14,E20)</f>
        <v>94150</v>
      </c>
      <c r="F21" s="766">
        <f t="shared" si="36"/>
        <v>635</v>
      </c>
      <c r="G21" s="766">
        <f t="shared" si="36"/>
        <v>1915082</v>
      </c>
      <c r="H21" s="766">
        <f t="shared" si="36"/>
        <v>74870</v>
      </c>
      <c r="I21" s="766">
        <f t="shared" si="36"/>
        <v>29250</v>
      </c>
      <c r="J21" s="766">
        <f t="shared" si="36"/>
        <v>13400</v>
      </c>
      <c r="K21" s="1454" t="s">
        <v>877</v>
      </c>
      <c r="L21" s="1454"/>
      <c r="M21" s="784" t="s">
        <v>876</v>
      </c>
      <c r="N21" s="784"/>
      <c r="O21" s="759"/>
      <c r="P21" s="760"/>
      <c r="Q21" s="760"/>
      <c r="R21" s="760"/>
      <c r="S21" s="760"/>
      <c r="T21" s="761">
        <f t="shared" si="1"/>
        <v>0</v>
      </c>
      <c r="U21" s="760"/>
      <c r="V21" s="760"/>
      <c r="W21" s="760"/>
      <c r="X21" s="760"/>
      <c r="Y21" s="761">
        <f t="shared" si="2"/>
        <v>0</v>
      </c>
      <c r="BD21" s="742">
        <f t="shared" si="3"/>
        <v>0</v>
      </c>
    </row>
    <row r="22" spans="1:56" ht="29.45" customHeight="1">
      <c r="A22" s="1445" t="s">
        <v>778</v>
      </c>
      <c r="B22" s="767" t="s">
        <v>878</v>
      </c>
      <c r="C22" s="777" t="s">
        <v>955</v>
      </c>
      <c r="D22" s="777">
        <v>0</v>
      </c>
      <c r="E22" s="777">
        <v>0</v>
      </c>
      <c r="F22" s="777">
        <v>250</v>
      </c>
      <c r="G22" s="870">
        <f t="shared" si="0"/>
        <v>2298526</v>
      </c>
      <c r="H22" s="777">
        <v>112700</v>
      </c>
      <c r="I22" s="870">
        <v>51600</v>
      </c>
      <c r="J22" s="871">
        <v>23400</v>
      </c>
      <c r="K22" s="768" t="s">
        <v>879</v>
      </c>
      <c r="L22" s="1451" t="s">
        <v>880</v>
      </c>
      <c r="M22" s="784" t="s">
        <v>778</v>
      </c>
      <c r="N22" s="784" t="s">
        <v>878</v>
      </c>
      <c r="O22" s="759">
        <v>2100</v>
      </c>
      <c r="P22" s="760">
        <v>6000</v>
      </c>
      <c r="Q22" s="760">
        <v>7528</v>
      </c>
      <c r="R22" s="760">
        <v>104400</v>
      </c>
      <c r="S22" s="760">
        <v>12800</v>
      </c>
      <c r="T22" s="761">
        <f t="shared" si="1"/>
        <v>132828</v>
      </c>
      <c r="U22" s="760">
        <v>47700</v>
      </c>
      <c r="V22" s="760">
        <v>15000</v>
      </c>
      <c r="W22" s="760">
        <v>18750</v>
      </c>
      <c r="X22" s="760">
        <v>31250</v>
      </c>
      <c r="Y22" s="761">
        <f t="shared" si="2"/>
        <v>112700</v>
      </c>
      <c r="Z22" s="742">
        <v>86200</v>
      </c>
      <c r="AA22" s="742">
        <v>35750</v>
      </c>
      <c r="AB22" s="742">
        <v>58000</v>
      </c>
      <c r="AC22" s="742">
        <v>60360</v>
      </c>
      <c r="AD22" s="742">
        <v>74400</v>
      </c>
      <c r="AE22" s="742">
        <v>165000</v>
      </c>
      <c r="AF22" s="742">
        <v>94500</v>
      </c>
      <c r="AG22" s="742">
        <v>110350</v>
      </c>
      <c r="AH22" s="742">
        <v>66200</v>
      </c>
      <c r="AI22" s="742">
        <v>47600</v>
      </c>
      <c r="AJ22" s="742">
        <v>25600</v>
      </c>
      <c r="AK22" s="742">
        <v>8400</v>
      </c>
      <c r="AL22" s="742">
        <v>94210</v>
      </c>
      <c r="AM22" s="742">
        <v>84500</v>
      </c>
      <c r="AN22" s="742">
        <v>103800</v>
      </c>
      <c r="AO22" s="742">
        <v>72000</v>
      </c>
      <c r="AP22" s="742">
        <v>85000</v>
      </c>
      <c r="AQ22" s="742">
        <v>92650</v>
      </c>
      <c r="AR22" s="742">
        <v>72000</v>
      </c>
      <c r="AS22" s="742">
        <v>118350</v>
      </c>
      <c r="AT22" s="742">
        <v>55200</v>
      </c>
      <c r="AU22" s="742">
        <v>85000</v>
      </c>
      <c r="AV22" s="742">
        <v>14300</v>
      </c>
      <c r="AW22" s="742">
        <v>70600</v>
      </c>
      <c r="AX22" s="742">
        <v>27500</v>
      </c>
      <c r="BD22" s="742">
        <f t="shared" si="3"/>
        <v>2298526</v>
      </c>
    </row>
    <row r="23" spans="1:56" ht="22.5" customHeight="1">
      <c r="A23" s="1455"/>
      <c r="B23" s="757" t="s">
        <v>881</v>
      </c>
      <c r="C23" s="762" t="s">
        <v>955</v>
      </c>
      <c r="D23" s="762">
        <v>132828</v>
      </c>
      <c r="E23" s="762">
        <v>0</v>
      </c>
      <c r="F23" s="762">
        <v>0</v>
      </c>
      <c r="G23" s="870">
        <f t="shared" si="0"/>
        <v>21800</v>
      </c>
      <c r="H23" s="762">
        <v>10900</v>
      </c>
      <c r="I23" s="869">
        <v>0</v>
      </c>
      <c r="J23" s="868">
        <v>0</v>
      </c>
      <c r="K23" s="758" t="s">
        <v>882</v>
      </c>
      <c r="L23" s="1446"/>
      <c r="M23" s="784"/>
      <c r="N23" s="784" t="s">
        <v>881</v>
      </c>
      <c r="O23" s="759"/>
      <c r="P23" s="760"/>
      <c r="Q23" s="760"/>
      <c r="R23" s="760"/>
      <c r="S23" s="760"/>
      <c r="T23" s="761">
        <f t="shared" si="1"/>
        <v>0</v>
      </c>
      <c r="U23" s="760"/>
      <c r="V23" s="760">
        <v>3750</v>
      </c>
      <c r="W23" s="760"/>
      <c r="X23" s="760">
        <v>7150</v>
      </c>
      <c r="Y23" s="761">
        <f t="shared" si="2"/>
        <v>10900</v>
      </c>
      <c r="BD23" s="742">
        <f t="shared" si="3"/>
        <v>21800</v>
      </c>
    </row>
    <row r="24" spans="1:56" ht="31.5">
      <c r="A24" s="1455"/>
      <c r="B24" s="757" t="s">
        <v>674</v>
      </c>
      <c r="C24" s="762" t="s">
        <v>955</v>
      </c>
      <c r="D24" s="762">
        <v>0</v>
      </c>
      <c r="E24" s="762">
        <v>3000</v>
      </c>
      <c r="F24" s="762">
        <v>0</v>
      </c>
      <c r="G24" s="870">
        <f t="shared" si="0"/>
        <v>29450</v>
      </c>
      <c r="H24" s="762">
        <v>0</v>
      </c>
      <c r="I24" s="869">
        <v>1000</v>
      </c>
      <c r="J24" s="868">
        <v>0</v>
      </c>
      <c r="K24" s="758" t="s">
        <v>883</v>
      </c>
      <c r="L24" s="1446"/>
      <c r="M24" s="784"/>
      <c r="N24" s="784" t="s">
        <v>674</v>
      </c>
      <c r="O24" s="759"/>
      <c r="P24" s="760"/>
      <c r="Q24" s="760"/>
      <c r="R24" s="760"/>
      <c r="S24" s="760"/>
      <c r="T24" s="761">
        <f t="shared" si="1"/>
        <v>0</v>
      </c>
      <c r="U24" s="760"/>
      <c r="V24" s="760"/>
      <c r="W24" s="760"/>
      <c r="X24" s="760"/>
      <c r="Y24" s="761">
        <f t="shared" si="2"/>
        <v>0</v>
      </c>
      <c r="AA24" s="742">
        <v>200</v>
      </c>
      <c r="AC24" s="742">
        <v>1250</v>
      </c>
      <c r="AH24" s="742">
        <v>500</v>
      </c>
      <c r="AJ24" s="742">
        <v>2000</v>
      </c>
      <c r="AN24" s="742">
        <v>500</v>
      </c>
      <c r="AX24" s="742">
        <v>25000</v>
      </c>
      <c r="BD24" s="742">
        <f t="shared" si="3"/>
        <v>29450</v>
      </c>
    </row>
    <row r="25" spans="1:56" ht="27.75" customHeight="1">
      <c r="A25" s="1455"/>
      <c r="B25" s="757" t="s">
        <v>884</v>
      </c>
      <c r="C25" s="762" t="s">
        <v>955</v>
      </c>
      <c r="D25" s="762">
        <v>0</v>
      </c>
      <c r="E25" s="762">
        <v>2000</v>
      </c>
      <c r="F25" s="762">
        <v>0</v>
      </c>
      <c r="G25" s="870">
        <f t="shared" si="0"/>
        <v>86710</v>
      </c>
      <c r="H25" s="762">
        <v>0</v>
      </c>
      <c r="I25" s="869">
        <v>0</v>
      </c>
      <c r="J25" s="868">
        <v>0</v>
      </c>
      <c r="K25" s="758" t="s">
        <v>885</v>
      </c>
      <c r="L25" s="1446"/>
      <c r="M25" s="784"/>
      <c r="N25" s="784" t="s">
        <v>884</v>
      </c>
      <c r="O25" s="759"/>
      <c r="P25" s="760"/>
      <c r="Q25" s="760"/>
      <c r="R25" s="760"/>
      <c r="S25" s="760"/>
      <c r="T25" s="761">
        <f t="shared" si="1"/>
        <v>0</v>
      </c>
      <c r="U25" s="760"/>
      <c r="V25" s="760"/>
      <c r="W25" s="760"/>
      <c r="X25" s="760"/>
      <c r="Y25" s="761">
        <f t="shared" si="2"/>
        <v>0</v>
      </c>
      <c r="AA25" s="742">
        <v>350</v>
      </c>
      <c r="AB25" s="742">
        <v>2000</v>
      </c>
      <c r="AC25" s="742">
        <v>61610</v>
      </c>
      <c r="AD25" s="742">
        <v>1000</v>
      </c>
      <c r="AG25" s="742">
        <v>2000</v>
      </c>
      <c r="AH25" s="742">
        <v>1500</v>
      </c>
      <c r="AI25" s="742">
        <v>500</v>
      </c>
      <c r="AJ25" s="742">
        <v>3500</v>
      </c>
      <c r="AN25" s="742">
        <v>1000</v>
      </c>
      <c r="AQ25" s="742">
        <v>4000</v>
      </c>
      <c r="AR25" s="742">
        <v>1000</v>
      </c>
      <c r="AS25" s="742">
        <v>2000</v>
      </c>
      <c r="AV25" s="742">
        <v>250</v>
      </c>
      <c r="AW25" s="742">
        <v>1000</v>
      </c>
      <c r="AX25" s="742">
        <v>5000</v>
      </c>
      <c r="BD25" s="742">
        <f t="shared" si="3"/>
        <v>86710</v>
      </c>
    </row>
    <row r="26" spans="1:56" ht="23.25" customHeight="1" thickBot="1">
      <c r="A26" s="1449" t="s">
        <v>676</v>
      </c>
      <c r="B26" s="1449"/>
      <c r="C26" s="764" t="s">
        <v>955</v>
      </c>
      <c r="D26" s="764">
        <f>SUM(D22:D25)</f>
        <v>132828</v>
      </c>
      <c r="E26" s="764">
        <f t="shared" ref="E26:J26" si="37">SUM(E22:E25)</f>
        <v>5000</v>
      </c>
      <c r="F26" s="764">
        <f t="shared" si="37"/>
        <v>250</v>
      </c>
      <c r="G26" s="764">
        <f t="shared" si="37"/>
        <v>2436486</v>
      </c>
      <c r="H26" s="764">
        <f t="shared" si="37"/>
        <v>123600</v>
      </c>
      <c r="I26" s="764">
        <f t="shared" si="37"/>
        <v>52600</v>
      </c>
      <c r="J26" s="764">
        <f t="shared" si="37"/>
        <v>23400</v>
      </c>
      <c r="K26" s="1449" t="s">
        <v>886</v>
      </c>
      <c r="L26" s="1449"/>
      <c r="M26" s="747" t="s">
        <v>676</v>
      </c>
      <c r="N26" s="747"/>
      <c r="O26" s="759">
        <f>SUM(O22:O25)</f>
        <v>2100</v>
      </c>
      <c r="P26" s="759">
        <f t="shared" ref="P26:AG26" si="38">SUM(P22:P25)</f>
        <v>6000</v>
      </c>
      <c r="Q26" s="759">
        <f t="shared" si="38"/>
        <v>7528</v>
      </c>
      <c r="R26" s="759">
        <f t="shared" si="38"/>
        <v>104400</v>
      </c>
      <c r="S26" s="759">
        <f t="shared" si="38"/>
        <v>12800</v>
      </c>
      <c r="T26" s="759">
        <f t="shared" si="38"/>
        <v>132828</v>
      </c>
      <c r="U26" s="759">
        <f t="shared" si="38"/>
        <v>47700</v>
      </c>
      <c r="V26" s="759">
        <f t="shared" si="38"/>
        <v>18750</v>
      </c>
      <c r="W26" s="759">
        <f t="shared" si="38"/>
        <v>18750</v>
      </c>
      <c r="X26" s="759">
        <f t="shared" si="38"/>
        <v>38400</v>
      </c>
      <c r="Y26" s="759">
        <f t="shared" si="38"/>
        <v>123600</v>
      </c>
      <c r="Z26" s="759">
        <f t="shared" si="38"/>
        <v>86200</v>
      </c>
      <c r="AA26" s="759">
        <f t="shared" si="38"/>
        <v>36300</v>
      </c>
      <c r="AB26" s="759">
        <f t="shared" si="38"/>
        <v>60000</v>
      </c>
      <c r="AC26" s="759">
        <f t="shared" si="38"/>
        <v>123220</v>
      </c>
      <c r="AD26" s="759">
        <f t="shared" si="38"/>
        <v>75400</v>
      </c>
      <c r="AE26" s="759">
        <f t="shared" si="38"/>
        <v>165000</v>
      </c>
      <c r="AF26" s="759">
        <f t="shared" si="38"/>
        <v>94500</v>
      </c>
      <c r="AG26" s="759">
        <f t="shared" si="38"/>
        <v>112350</v>
      </c>
      <c r="AH26" s="759">
        <f t="shared" ref="AH26" si="39">SUM(AH22:AH25)</f>
        <v>68200</v>
      </c>
      <c r="AI26" s="759">
        <f t="shared" ref="AI26" si="40">SUM(AI22:AI25)</f>
        <v>48100</v>
      </c>
      <c r="AJ26" s="759">
        <f t="shared" ref="AJ26" si="41">SUM(AJ22:AJ25)</f>
        <v>31100</v>
      </c>
      <c r="AK26" s="759">
        <f t="shared" ref="AK26" si="42">SUM(AK22:AK25)</f>
        <v>8400</v>
      </c>
      <c r="AL26" s="759">
        <f t="shared" ref="AL26" si="43">SUM(AL22:AL25)</f>
        <v>94210</v>
      </c>
      <c r="AM26" s="759">
        <f t="shared" ref="AM26" si="44">SUM(AM22:AM25)</f>
        <v>84500</v>
      </c>
      <c r="AN26" s="759">
        <f t="shared" ref="AN26:BC26" si="45">SUM(AN22:AN25)</f>
        <v>105300</v>
      </c>
      <c r="AO26" s="759">
        <f t="shared" si="45"/>
        <v>72000</v>
      </c>
      <c r="AP26" s="759">
        <f t="shared" si="45"/>
        <v>85000</v>
      </c>
      <c r="AQ26" s="759">
        <f t="shared" si="45"/>
        <v>96650</v>
      </c>
      <c r="AR26" s="759">
        <f t="shared" si="45"/>
        <v>73000</v>
      </c>
      <c r="AS26" s="759">
        <f t="shared" si="45"/>
        <v>120350</v>
      </c>
      <c r="AT26" s="759">
        <f t="shared" si="45"/>
        <v>55200</v>
      </c>
      <c r="AU26" s="759">
        <f t="shared" si="45"/>
        <v>85000</v>
      </c>
      <c r="AV26" s="759">
        <f t="shared" si="45"/>
        <v>14550</v>
      </c>
      <c r="AW26" s="759">
        <f t="shared" si="45"/>
        <v>71600</v>
      </c>
      <c r="AX26" s="759">
        <f t="shared" si="45"/>
        <v>57500</v>
      </c>
      <c r="AY26" s="759">
        <f t="shared" si="45"/>
        <v>0</v>
      </c>
      <c r="AZ26" s="759">
        <f t="shared" si="45"/>
        <v>0</v>
      </c>
      <c r="BA26" s="759">
        <f t="shared" si="45"/>
        <v>0</v>
      </c>
      <c r="BB26" s="759">
        <f t="shared" si="45"/>
        <v>0</v>
      </c>
      <c r="BC26" s="759">
        <f t="shared" si="45"/>
        <v>0</v>
      </c>
      <c r="BD26" s="742">
        <f t="shared" si="3"/>
        <v>2436486</v>
      </c>
    </row>
    <row r="27" spans="1:56" ht="24" customHeight="1" thickBot="1">
      <c r="A27" s="1450" t="s">
        <v>887</v>
      </c>
      <c r="B27" s="1450"/>
      <c r="C27" s="769" t="s">
        <v>955</v>
      </c>
      <c r="D27" s="769">
        <f>D26-D21</f>
        <v>-17507</v>
      </c>
      <c r="E27" s="769">
        <f t="shared" ref="E27:J27" si="46">E26-E21</f>
        <v>-89150</v>
      </c>
      <c r="F27" s="769">
        <f t="shared" si="46"/>
        <v>-385</v>
      </c>
      <c r="G27" s="769">
        <f t="shared" si="46"/>
        <v>521404</v>
      </c>
      <c r="H27" s="769">
        <f t="shared" si="46"/>
        <v>48730</v>
      </c>
      <c r="I27" s="769">
        <f t="shared" si="46"/>
        <v>23350</v>
      </c>
      <c r="J27" s="769">
        <f t="shared" si="46"/>
        <v>10000</v>
      </c>
      <c r="K27" s="1574" t="s">
        <v>888</v>
      </c>
      <c r="L27" s="1574"/>
      <c r="M27" s="855" t="s">
        <v>887</v>
      </c>
      <c r="N27" s="855"/>
      <c r="O27" s="759"/>
      <c r="P27" s="760"/>
      <c r="Q27" s="760"/>
      <c r="R27" s="760"/>
      <c r="S27" s="760"/>
      <c r="T27" s="761"/>
      <c r="U27" s="760"/>
      <c r="V27" s="760"/>
      <c r="W27" s="760"/>
      <c r="X27" s="760"/>
      <c r="Y27" s="761"/>
    </row>
    <row r="28" spans="1:56" ht="10.5" customHeight="1" thickTop="1">
      <c r="A28" s="838"/>
      <c r="B28" s="838"/>
      <c r="C28" s="838"/>
      <c r="D28" s="872"/>
      <c r="E28" s="872"/>
      <c r="F28" s="872"/>
      <c r="G28" s="872"/>
      <c r="H28" s="872"/>
      <c r="I28" s="872"/>
      <c r="J28" s="872"/>
      <c r="K28" s="855"/>
      <c r="L28" s="873"/>
      <c r="O28" s="771"/>
      <c r="P28" s="772"/>
      <c r="Q28" s="772"/>
      <c r="R28" s="772"/>
      <c r="S28" s="772"/>
      <c r="T28" s="773"/>
      <c r="U28" s="760"/>
      <c r="V28" s="760"/>
      <c r="W28" s="760"/>
      <c r="X28" s="760"/>
      <c r="Y28" s="761"/>
    </row>
    <row r="29" spans="1:56" ht="15.75" customHeight="1">
      <c r="A29" s="1573" t="s">
        <v>889</v>
      </c>
      <c r="B29" s="1573"/>
      <c r="C29" s="1573"/>
      <c r="D29" s="1573"/>
      <c r="E29" s="872"/>
      <c r="F29" s="872"/>
      <c r="G29" s="872"/>
      <c r="H29" s="872"/>
      <c r="I29" s="872"/>
      <c r="J29" s="872"/>
      <c r="K29" s="855"/>
      <c r="L29" s="873"/>
      <c r="Q29" s="774" t="s">
        <v>14</v>
      </c>
      <c r="U29" s="772"/>
      <c r="V29" s="772"/>
      <c r="W29" s="775" t="s">
        <v>22</v>
      </c>
      <c r="X29" s="772"/>
      <c r="Y29" s="773"/>
    </row>
    <row r="30" spans="1:56" ht="10.5" customHeight="1">
      <c r="A30" s="838"/>
      <c r="B30" s="838"/>
      <c r="C30" s="838"/>
      <c r="D30" s="872"/>
      <c r="E30" s="872"/>
      <c r="F30" s="872"/>
      <c r="G30" s="872"/>
      <c r="H30" s="872"/>
      <c r="I30" s="872"/>
      <c r="J30" s="872"/>
      <c r="K30" s="855"/>
      <c r="L30" s="873"/>
    </row>
    <row r="31" spans="1:56" ht="25.5" customHeight="1" thickBot="1">
      <c r="A31" s="1575" t="s">
        <v>938</v>
      </c>
      <c r="B31" s="1575"/>
      <c r="C31" s="1575"/>
      <c r="D31" s="1575"/>
      <c r="E31" s="1575"/>
      <c r="F31" s="1575"/>
      <c r="G31" s="1575"/>
      <c r="H31" s="1575"/>
      <c r="I31" s="1575"/>
      <c r="J31" s="1575"/>
      <c r="K31" s="1579" t="s">
        <v>939</v>
      </c>
      <c r="L31" s="1579"/>
      <c r="N31" s="745"/>
    </row>
    <row r="32" spans="1:56" ht="26.25" customHeight="1" thickTop="1">
      <c r="A32" s="1442" t="s">
        <v>847</v>
      </c>
      <c r="B32" s="1442"/>
      <c r="C32" s="1442" t="s">
        <v>256</v>
      </c>
      <c r="D32" s="1442"/>
      <c r="E32" s="1442"/>
      <c r="F32" s="1442"/>
      <c r="G32" s="1442"/>
      <c r="H32" s="1442"/>
      <c r="I32" s="1442"/>
      <c r="J32" s="1442"/>
      <c r="K32" s="1576" t="s">
        <v>848</v>
      </c>
      <c r="L32" s="1576"/>
      <c r="M32" s="776"/>
      <c r="N32" s="776"/>
    </row>
    <row r="33" spans="1:16" ht="23.25" customHeight="1">
      <c r="A33" s="1443"/>
      <c r="B33" s="1443"/>
      <c r="C33" s="839" t="s">
        <v>28</v>
      </c>
      <c r="D33" s="838" t="s">
        <v>30</v>
      </c>
      <c r="E33" s="838" t="s">
        <v>32</v>
      </c>
      <c r="F33" s="838" t="s">
        <v>34</v>
      </c>
      <c r="G33" s="838" t="s">
        <v>36</v>
      </c>
      <c r="H33" s="838" t="s">
        <v>527</v>
      </c>
      <c r="I33" s="837" t="s">
        <v>40</v>
      </c>
      <c r="J33" s="837" t="s">
        <v>345</v>
      </c>
      <c r="K33" s="1577"/>
      <c r="L33" s="1577"/>
      <c r="M33" s="776"/>
      <c r="N33" s="776"/>
    </row>
    <row r="34" spans="1:16" ht="30.75" customHeight="1" thickBot="1">
      <c r="A34" s="1444"/>
      <c r="B34" s="1444"/>
      <c r="C34" s="751" t="s">
        <v>288</v>
      </c>
      <c r="D34" s="751" t="s">
        <v>31</v>
      </c>
      <c r="E34" s="751" t="s">
        <v>179</v>
      </c>
      <c r="F34" s="751" t="s">
        <v>35</v>
      </c>
      <c r="G34" s="751" t="s">
        <v>37</v>
      </c>
      <c r="H34" s="751" t="s">
        <v>890</v>
      </c>
      <c r="I34" s="751" t="s">
        <v>41</v>
      </c>
      <c r="J34" s="751" t="s">
        <v>8</v>
      </c>
      <c r="K34" s="1578"/>
      <c r="L34" s="1578"/>
      <c r="M34" s="776"/>
      <c r="N34" s="776"/>
    </row>
    <row r="35" spans="1:16" ht="30" customHeight="1">
      <c r="A35" s="1445" t="s">
        <v>850</v>
      </c>
      <c r="B35" s="1445"/>
      <c r="C35" s="1094">
        <v>164600</v>
      </c>
      <c r="D35" s="1094">
        <v>36000</v>
      </c>
      <c r="E35" s="1094" t="s">
        <v>955</v>
      </c>
      <c r="F35" s="1094" t="s">
        <v>955</v>
      </c>
      <c r="G35" s="1094">
        <v>195600</v>
      </c>
      <c r="H35" s="1094">
        <v>155007</v>
      </c>
      <c r="I35" s="1094" t="s">
        <v>955</v>
      </c>
      <c r="J35" s="1094">
        <f t="shared" ref="J35:J41" si="47">SUM(I35,H35,F35,E35,D35,C35,I7,H7,G7,F7,E7,D7,C7)</f>
        <v>1565493</v>
      </c>
      <c r="K35" s="1451" t="s">
        <v>851</v>
      </c>
      <c r="L35" s="1451"/>
      <c r="M35" s="784"/>
      <c r="N35" s="784"/>
      <c r="O35" s="778"/>
      <c r="P35" s="779"/>
    </row>
    <row r="36" spans="1:16" ht="28.5" customHeight="1">
      <c r="A36" s="1451" t="s">
        <v>852</v>
      </c>
      <c r="B36" s="767" t="s">
        <v>891</v>
      </c>
      <c r="C36" s="1094">
        <v>150</v>
      </c>
      <c r="D36" s="1094">
        <v>7200</v>
      </c>
      <c r="E36" s="1094" t="s">
        <v>955</v>
      </c>
      <c r="F36" s="1094" t="s">
        <v>955</v>
      </c>
      <c r="G36" s="1094">
        <v>110</v>
      </c>
      <c r="H36" s="1094">
        <v>25002</v>
      </c>
      <c r="I36" s="1094" t="s">
        <v>955</v>
      </c>
      <c r="J36" s="1094">
        <f t="shared" si="47"/>
        <v>99087</v>
      </c>
      <c r="K36" s="758" t="s">
        <v>854</v>
      </c>
      <c r="L36" s="1446" t="s">
        <v>855</v>
      </c>
      <c r="M36" s="786"/>
      <c r="N36" s="786"/>
      <c r="O36" s="760"/>
      <c r="P36" s="779"/>
    </row>
    <row r="37" spans="1:16" ht="25.5" customHeight="1">
      <c r="A37" s="1446"/>
      <c r="B37" s="757" t="s">
        <v>856</v>
      </c>
      <c r="C37" s="1094">
        <v>100</v>
      </c>
      <c r="D37" s="1094">
        <v>3000</v>
      </c>
      <c r="E37" s="1094" t="s">
        <v>955</v>
      </c>
      <c r="F37" s="1094" t="s">
        <v>955</v>
      </c>
      <c r="G37" s="1094">
        <v>350</v>
      </c>
      <c r="H37" s="1094">
        <v>400</v>
      </c>
      <c r="I37" s="1094" t="s">
        <v>955</v>
      </c>
      <c r="J37" s="1094">
        <f t="shared" si="47"/>
        <v>25850</v>
      </c>
      <c r="K37" s="758" t="s">
        <v>857</v>
      </c>
      <c r="L37" s="1446"/>
      <c r="M37" s="786"/>
      <c r="N37" s="786"/>
      <c r="P37" s="779"/>
    </row>
    <row r="38" spans="1:16" ht="23.25" customHeight="1">
      <c r="A38" s="1446"/>
      <c r="B38" s="757" t="s">
        <v>858</v>
      </c>
      <c r="C38" s="1094">
        <v>250</v>
      </c>
      <c r="D38" s="1094">
        <v>6000</v>
      </c>
      <c r="E38" s="1094" t="s">
        <v>955</v>
      </c>
      <c r="F38" s="1094" t="s">
        <v>955</v>
      </c>
      <c r="G38" s="1094">
        <v>500</v>
      </c>
      <c r="H38" s="1094">
        <v>350</v>
      </c>
      <c r="I38" s="1094" t="s">
        <v>955</v>
      </c>
      <c r="J38" s="1094">
        <f t="shared" si="47"/>
        <v>26774</v>
      </c>
      <c r="K38" s="758" t="s">
        <v>859</v>
      </c>
      <c r="L38" s="1446"/>
      <c r="M38" s="786"/>
      <c r="N38" s="786"/>
      <c r="P38" s="779"/>
    </row>
    <row r="39" spans="1:16" ht="20.25" customHeight="1">
      <c r="A39" s="1446"/>
      <c r="B39" s="757" t="s">
        <v>860</v>
      </c>
      <c r="C39" s="1094">
        <v>200</v>
      </c>
      <c r="D39" s="1094">
        <v>3600</v>
      </c>
      <c r="E39" s="1094" t="s">
        <v>955</v>
      </c>
      <c r="F39" s="1094" t="s">
        <v>955</v>
      </c>
      <c r="G39" s="1094">
        <v>75</v>
      </c>
      <c r="H39" s="1094">
        <v>780</v>
      </c>
      <c r="I39" s="1094" t="s">
        <v>955</v>
      </c>
      <c r="J39" s="1094">
        <f t="shared" si="47"/>
        <v>22108</v>
      </c>
      <c r="K39" s="758" t="s">
        <v>861</v>
      </c>
      <c r="L39" s="1446"/>
      <c r="M39" s="786"/>
      <c r="N39" s="786"/>
      <c r="P39" s="779"/>
    </row>
    <row r="40" spans="1:16" ht="25.5" customHeight="1">
      <c r="A40" s="1446"/>
      <c r="B40" s="757" t="s">
        <v>862</v>
      </c>
      <c r="C40" s="1094">
        <v>3200</v>
      </c>
      <c r="D40" s="1094">
        <v>1386</v>
      </c>
      <c r="E40" s="1094" t="s">
        <v>955</v>
      </c>
      <c r="F40" s="1094" t="s">
        <v>955</v>
      </c>
      <c r="G40" s="1094">
        <v>1400</v>
      </c>
      <c r="H40" s="1094">
        <v>2400</v>
      </c>
      <c r="I40" s="1094" t="s">
        <v>955</v>
      </c>
      <c r="J40" s="1094">
        <f t="shared" si="47"/>
        <v>63951</v>
      </c>
      <c r="K40" s="758" t="s">
        <v>863</v>
      </c>
      <c r="L40" s="1446"/>
      <c r="M40" s="786"/>
      <c r="N40" s="786"/>
      <c r="P40" s="779"/>
    </row>
    <row r="41" spans="1:16" ht="19.5" customHeight="1">
      <c r="A41" s="1446"/>
      <c r="B41" s="757" t="s">
        <v>452</v>
      </c>
      <c r="C41" s="1094">
        <v>0</v>
      </c>
      <c r="D41" s="1094">
        <v>0</v>
      </c>
      <c r="E41" s="1094" t="s">
        <v>955</v>
      </c>
      <c r="F41" s="1094" t="s">
        <v>955</v>
      </c>
      <c r="G41" s="1094">
        <v>300</v>
      </c>
      <c r="H41" s="1094">
        <v>0</v>
      </c>
      <c r="I41" s="1094" t="s">
        <v>955</v>
      </c>
      <c r="J41" s="1094">
        <f t="shared" si="47"/>
        <v>21369</v>
      </c>
      <c r="K41" s="758" t="s">
        <v>864</v>
      </c>
      <c r="L41" s="1446"/>
      <c r="M41" s="786"/>
      <c r="N41" s="786"/>
    </row>
    <row r="42" spans="1:16" ht="21.75" customHeight="1">
      <c r="A42" s="1446"/>
      <c r="B42" s="757" t="s">
        <v>4</v>
      </c>
      <c r="C42" s="1094">
        <f>SUM(C36:C41)</f>
        <v>3900</v>
      </c>
      <c r="D42" s="1094">
        <f>SUM(D36:D41)</f>
        <v>21186</v>
      </c>
      <c r="E42" s="1094" t="s">
        <v>955</v>
      </c>
      <c r="F42" s="1094" t="s">
        <v>955</v>
      </c>
      <c r="G42" s="1094">
        <f>SUM(G36:G41)</f>
        <v>2735</v>
      </c>
      <c r="H42" s="1094">
        <f>SUM(H36:H41)</f>
        <v>28932</v>
      </c>
      <c r="I42" s="1094" t="s">
        <v>955</v>
      </c>
      <c r="J42" s="1094">
        <f>SUM(J36:J41)</f>
        <v>259139</v>
      </c>
      <c r="K42" s="758" t="s">
        <v>8</v>
      </c>
      <c r="L42" s="1446"/>
      <c r="M42" s="786"/>
      <c r="N42" s="786"/>
    </row>
    <row r="43" spans="1:16" ht="30.75" customHeight="1">
      <c r="A43" s="1446" t="s">
        <v>865</v>
      </c>
      <c r="B43" s="757" t="s">
        <v>866</v>
      </c>
      <c r="C43" s="1094">
        <v>300</v>
      </c>
      <c r="D43" s="1094">
        <v>1800</v>
      </c>
      <c r="E43" s="1094" t="s">
        <v>955</v>
      </c>
      <c r="F43" s="1094" t="s">
        <v>955</v>
      </c>
      <c r="G43" s="1094">
        <v>700</v>
      </c>
      <c r="H43" s="1094">
        <v>2000</v>
      </c>
      <c r="I43" s="1094" t="s">
        <v>955</v>
      </c>
      <c r="J43" s="1094">
        <f t="shared" ref="J43:J53" si="48">SUM(I43,H43,F43,E43,D43,C43,I15,H15,G15,F15,E15,D15,C15)</f>
        <v>35005</v>
      </c>
      <c r="K43" s="758" t="s">
        <v>867</v>
      </c>
      <c r="L43" s="1446" t="s">
        <v>868</v>
      </c>
      <c r="M43" s="786"/>
      <c r="N43" s="786"/>
    </row>
    <row r="44" spans="1:16" ht="25.5" customHeight="1">
      <c r="A44" s="1446"/>
      <c r="B44" s="757" t="s">
        <v>869</v>
      </c>
      <c r="C44" s="1094">
        <v>250</v>
      </c>
      <c r="D44" s="1094">
        <v>800</v>
      </c>
      <c r="E44" s="1094" t="s">
        <v>955</v>
      </c>
      <c r="F44" s="1094" t="s">
        <v>955</v>
      </c>
      <c r="G44" s="1094">
        <v>350</v>
      </c>
      <c r="H44" s="1094">
        <v>0</v>
      </c>
      <c r="I44" s="1094" t="s">
        <v>955</v>
      </c>
      <c r="J44" s="1094">
        <f t="shared" si="48"/>
        <v>12725</v>
      </c>
      <c r="K44" s="758" t="s">
        <v>870</v>
      </c>
      <c r="L44" s="1446"/>
      <c r="M44" s="786"/>
      <c r="N44" s="786"/>
    </row>
    <row r="45" spans="1:16" ht="33.75" customHeight="1">
      <c r="A45" s="1446"/>
      <c r="B45" s="757" t="s">
        <v>871</v>
      </c>
      <c r="C45" s="1094">
        <v>0</v>
      </c>
      <c r="D45" s="1094">
        <v>500</v>
      </c>
      <c r="E45" s="1094" t="s">
        <v>955</v>
      </c>
      <c r="F45" s="1094" t="s">
        <v>955</v>
      </c>
      <c r="G45" s="1094">
        <v>2800</v>
      </c>
      <c r="H45" s="1094">
        <v>0</v>
      </c>
      <c r="I45" s="1094" t="s">
        <v>955</v>
      </c>
      <c r="J45" s="1094">
        <f t="shared" si="48"/>
        <v>21935</v>
      </c>
      <c r="K45" s="758" t="s">
        <v>872</v>
      </c>
      <c r="L45" s="1446"/>
      <c r="M45" s="786"/>
      <c r="N45" s="786"/>
    </row>
    <row r="46" spans="1:16" ht="32.25" customHeight="1">
      <c r="A46" s="1446"/>
      <c r="B46" s="757" t="s">
        <v>873</v>
      </c>
      <c r="C46" s="1094">
        <v>2400</v>
      </c>
      <c r="D46" s="1094">
        <v>28000</v>
      </c>
      <c r="E46" s="1094" t="s">
        <v>955</v>
      </c>
      <c r="F46" s="1094" t="s">
        <v>955</v>
      </c>
      <c r="G46" s="1094">
        <v>19800</v>
      </c>
      <c r="H46" s="1094">
        <v>15000</v>
      </c>
      <c r="I46" s="1094" t="s">
        <v>955</v>
      </c>
      <c r="J46" s="1094">
        <f t="shared" si="48"/>
        <v>800010</v>
      </c>
      <c r="K46" s="758" t="s">
        <v>874</v>
      </c>
      <c r="L46" s="1446"/>
      <c r="M46" s="786"/>
      <c r="N46" s="786"/>
      <c r="P46" s="742">
        <v>6000</v>
      </c>
    </row>
    <row r="47" spans="1:16" ht="24.75" customHeight="1">
      <c r="A47" s="1446"/>
      <c r="B47" s="757" t="s">
        <v>452</v>
      </c>
      <c r="C47" s="1094">
        <v>0</v>
      </c>
      <c r="D47" s="1094">
        <v>3500</v>
      </c>
      <c r="E47" s="1094" t="s">
        <v>955</v>
      </c>
      <c r="F47" s="1094" t="s">
        <v>955</v>
      </c>
      <c r="G47" s="1094">
        <v>150</v>
      </c>
      <c r="H47" s="1094">
        <v>0</v>
      </c>
      <c r="I47" s="1094" t="s">
        <v>955</v>
      </c>
      <c r="J47" s="1094">
        <f t="shared" si="48"/>
        <v>34190</v>
      </c>
      <c r="K47" s="758" t="s">
        <v>875</v>
      </c>
      <c r="L47" s="1446"/>
      <c r="M47" s="786"/>
      <c r="N47" s="786"/>
      <c r="P47" s="742">
        <v>9000</v>
      </c>
    </row>
    <row r="48" spans="1:16" ht="24.75" customHeight="1" thickBot="1">
      <c r="A48" s="1447"/>
      <c r="B48" s="763" t="s">
        <v>4</v>
      </c>
      <c r="C48" s="1095">
        <f>SUM(C43:C47)</f>
        <v>2950</v>
      </c>
      <c r="D48" s="1095">
        <f>SUM(D43:D47)</f>
        <v>34600</v>
      </c>
      <c r="E48" s="1095" t="s">
        <v>955</v>
      </c>
      <c r="F48" s="1095" t="s">
        <v>955</v>
      </c>
      <c r="G48" s="1095">
        <f>SUM(G43:G47)</f>
        <v>23800</v>
      </c>
      <c r="H48" s="1095">
        <f>SUM(H43:H47)</f>
        <v>17000</v>
      </c>
      <c r="I48" s="1095" t="s">
        <v>955</v>
      </c>
      <c r="J48" s="1095">
        <f>SUM(J43:J47)</f>
        <v>903865</v>
      </c>
      <c r="K48" s="1100" t="s">
        <v>8</v>
      </c>
      <c r="L48" s="1447"/>
      <c r="M48" s="786"/>
      <c r="N48" s="786"/>
      <c r="P48" s="742">
        <f>P46+P47</f>
        <v>15000</v>
      </c>
    </row>
    <row r="49" spans="1:15" ht="26.25" customHeight="1" thickBot="1">
      <c r="A49" s="1448" t="s">
        <v>876</v>
      </c>
      <c r="B49" s="1448"/>
      <c r="C49" s="1096">
        <f>C48+C42+C35</f>
        <v>171450</v>
      </c>
      <c r="D49" s="1096">
        <f>D48+D42+D35</f>
        <v>91786</v>
      </c>
      <c r="E49" s="1096" t="s">
        <v>955</v>
      </c>
      <c r="F49" s="1096" t="s">
        <v>955</v>
      </c>
      <c r="G49" s="1096">
        <f>G48+G42+G35</f>
        <v>222135</v>
      </c>
      <c r="H49" s="1096">
        <f>H48+H42+H35</f>
        <v>200939</v>
      </c>
      <c r="I49" s="1096" t="s">
        <v>955</v>
      </c>
      <c r="J49" s="1096">
        <f t="shared" ref="J49" si="49">J48+J42+J35</f>
        <v>2728497</v>
      </c>
      <c r="K49" s="1454" t="s">
        <v>877</v>
      </c>
      <c r="L49" s="1454"/>
      <c r="M49" s="784"/>
      <c r="N49" s="784"/>
      <c r="O49" s="778"/>
    </row>
    <row r="50" spans="1:15" ht="24" customHeight="1">
      <c r="A50" s="1445" t="s">
        <v>778</v>
      </c>
      <c r="B50" s="767" t="s">
        <v>878</v>
      </c>
      <c r="C50" s="1094">
        <v>72000</v>
      </c>
      <c r="D50" s="1094">
        <v>115000</v>
      </c>
      <c r="E50" s="1094" t="s">
        <v>955</v>
      </c>
      <c r="F50" s="1094" t="s">
        <v>955</v>
      </c>
      <c r="G50" s="1094">
        <v>33875</v>
      </c>
      <c r="H50" s="1094">
        <v>1500100</v>
      </c>
      <c r="I50" s="1094" t="s">
        <v>955</v>
      </c>
      <c r="J50" s="1094">
        <f t="shared" si="48"/>
        <v>4150176</v>
      </c>
      <c r="K50" s="768" t="s">
        <v>879</v>
      </c>
      <c r="L50" s="1451" t="s">
        <v>880</v>
      </c>
      <c r="M50" s="784"/>
      <c r="N50" s="784"/>
      <c r="O50" s="779">
        <f>H50+100000</f>
        <v>1600100</v>
      </c>
    </row>
    <row r="51" spans="1:15" ht="21.75" customHeight="1">
      <c r="A51" s="1455"/>
      <c r="B51" s="757" t="s">
        <v>881</v>
      </c>
      <c r="C51" s="1094">
        <v>0</v>
      </c>
      <c r="D51" s="1094">
        <v>0</v>
      </c>
      <c r="E51" s="1094" t="s">
        <v>955</v>
      </c>
      <c r="F51" s="1094" t="s">
        <v>955</v>
      </c>
      <c r="G51" s="1094">
        <v>0</v>
      </c>
      <c r="H51" s="1094">
        <v>20000</v>
      </c>
      <c r="I51" s="1094" t="s">
        <v>955</v>
      </c>
      <c r="J51" s="1094">
        <f t="shared" si="48"/>
        <v>185528</v>
      </c>
      <c r="K51" s="758" t="s">
        <v>882</v>
      </c>
      <c r="L51" s="1446"/>
      <c r="M51" s="784"/>
      <c r="N51" s="784"/>
    </row>
    <row r="52" spans="1:15" ht="22.5" customHeight="1">
      <c r="A52" s="1455"/>
      <c r="B52" s="1099" t="s">
        <v>674</v>
      </c>
      <c r="C52" s="1094">
        <v>0</v>
      </c>
      <c r="D52" s="1094">
        <v>0</v>
      </c>
      <c r="E52" s="1094" t="s">
        <v>955</v>
      </c>
      <c r="F52" s="1094" t="s">
        <v>955</v>
      </c>
      <c r="G52" s="1094">
        <v>0</v>
      </c>
      <c r="H52" s="1094">
        <v>0</v>
      </c>
      <c r="I52" s="1094" t="s">
        <v>955</v>
      </c>
      <c r="J52" s="1094">
        <f t="shared" si="48"/>
        <v>33450</v>
      </c>
      <c r="K52" s="758" t="s">
        <v>883</v>
      </c>
      <c r="L52" s="1446"/>
      <c r="M52" s="784"/>
      <c r="N52" s="784"/>
    </row>
    <row r="53" spans="1:15" ht="23.25" customHeight="1">
      <c r="A53" s="1455"/>
      <c r="B53" s="757" t="s">
        <v>452</v>
      </c>
      <c r="C53" s="1094">
        <v>0</v>
      </c>
      <c r="D53" s="1094">
        <v>0</v>
      </c>
      <c r="E53" s="1094" t="s">
        <v>955</v>
      </c>
      <c r="F53" s="1094" t="s">
        <v>955</v>
      </c>
      <c r="G53" s="1094">
        <v>0</v>
      </c>
      <c r="H53" s="1094">
        <v>130</v>
      </c>
      <c r="I53" s="1094" t="s">
        <v>955</v>
      </c>
      <c r="J53" s="1094">
        <f t="shared" si="48"/>
        <v>88840</v>
      </c>
      <c r="K53" s="758" t="s">
        <v>885</v>
      </c>
      <c r="L53" s="1446"/>
      <c r="M53" s="784"/>
      <c r="N53" s="784"/>
    </row>
    <row r="54" spans="1:15" ht="26.25" customHeight="1" thickBot="1">
      <c r="A54" s="1449" t="s">
        <v>676</v>
      </c>
      <c r="B54" s="1449"/>
      <c r="C54" s="1094">
        <f>SUM(C50:C53)</f>
        <v>72000</v>
      </c>
      <c r="D54" s="1094">
        <f t="shared" ref="D54:J54" si="50">SUM(D50:D53)</f>
        <v>115000</v>
      </c>
      <c r="E54" s="1094" t="s">
        <v>955</v>
      </c>
      <c r="F54" s="1094" t="s">
        <v>955</v>
      </c>
      <c r="G54" s="1094">
        <f t="shared" si="50"/>
        <v>33875</v>
      </c>
      <c r="H54" s="1094">
        <f t="shared" si="50"/>
        <v>1520230</v>
      </c>
      <c r="I54" s="1094" t="s">
        <v>955</v>
      </c>
      <c r="J54" s="1094">
        <f t="shared" si="50"/>
        <v>4457994</v>
      </c>
      <c r="K54" s="1443" t="s">
        <v>886</v>
      </c>
      <c r="L54" s="1443"/>
      <c r="M54" s="747"/>
      <c r="N54" s="747"/>
    </row>
    <row r="55" spans="1:15" ht="26.25" customHeight="1" thickBot="1">
      <c r="A55" s="1450" t="s">
        <v>887</v>
      </c>
      <c r="B55" s="1450"/>
      <c r="C55" s="874">
        <f>C54-C49</f>
        <v>-99450</v>
      </c>
      <c r="D55" s="874">
        <f t="shared" ref="D55:J55" si="51">D54-D49</f>
        <v>23214</v>
      </c>
      <c r="E55" s="874" t="s">
        <v>955</v>
      </c>
      <c r="F55" s="874" t="s">
        <v>955</v>
      </c>
      <c r="G55" s="874">
        <f t="shared" si="51"/>
        <v>-188260</v>
      </c>
      <c r="H55" s="874">
        <f t="shared" si="51"/>
        <v>1319291</v>
      </c>
      <c r="I55" s="874" t="s">
        <v>955</v>
      </c>
      <c r="J55" s="874">
        <f t="shared" si="51"/>
        <v>1729497</v>
      </c>
      <c r="K55" s="1574" t="s">
        <v>888</v>
      </c>
      <c r="L55" s="1574"/>
      <c r="M55" s="770"/>
      <c r="N55" s="770"/>
      <c r="O55" s="780"/>
    </row>
    <row r="56" spans="1:15" ht="16.5" thickTop="1">
      <c r="A56" s="873"/>
      <c r="B56" s="873"/>
      <c r="C56" s="873"/>
      <c r="D56" s="873"/>
      <c r="E56" s="873"/>
      <c r="F56" s="873"/>
      <c r="G56" s="873"/>
      <c r="H56" s="873"/>
      <c r="I56" s="873"/>
      <c r="J56" s="873"/>
      <c r="K56" s="873"/>
      <c r="L56" s="873"/>
    </row>
    <row r="57" spans="1:15" ht="15" customHeight="1">
      <c r="A57" s="1573" t="s">
        <v>889</v>
      </c>
      <c r="B57" s="1573"/>
      <c r="C57" s="1573"/>
      <c r="D57" s="1573"/>
      <c r="E57" s="873"/>
      <c r="F57" s="873"/>
      <c r="G57" s="873"/>
      <c r="H57" s="873"/>
      <c r="I57" s="873"/>
      <c r="J57" s="873"/>
      <c r="K57" s="873"/>
      <c r="L57" s="873"/>
    </row>
    <row r="58" spans="1:15" ht="15.75">
      <c r="A58" s="873"/>
      <c r="B58" s="873"/>
      <c r="C58" s="873"/>
      <c r="D58" s="873"/>
      <c r="E58" s="873"/>
      <c r="F58" s="873"/>
      <c r="G58" s="873"/>
      <c r="H58" s="873"/>
      <c r="I58" s="873"/>
      <c r="J58" s="873"/>
      <c r="K58" s="873"/>
      <c r="L58" s="873"/>
    </row>
    <row r="59" spans="1:15" ht="15.75">
      <c r="A59" s="873"/>
      <c r="B59" s="873"/>
      <c r="C59" s="873"/>
      <c r="D59" s="873"/>
      <c r="E59" s="873"/>
      <c r="F59" s="873"/>
      <c r="G59" s="873"/>
      <c r="H59" s="873"/>
      <c r="I59" s="873"/>
      <c r="J59" s="873"/>
      <c r="K59" s="873"/>
      <c r="L59" s="873"/>
    </row>
  </sheetData>
  <dataConsolidate/>
  <mergeCells count="41">
    <mergeCell ref="A1:L1"/>
    <mergeCell ref="A2:L2"/>
    <mergeCell ref="A3:J3"/>
    <mergeCell ref="A4:B6"/>
    <mergeCell ref="D4:J4"/>
    <mergeCell ref="K4:L6"/>
    <mergeCell ref="A7:B7"/>
    <mergeCell ref="K7:L7"/>
    <mergeCell ref="A8:A14"/>
    <mergeCell ref="L8:L14"/>
    <mergeCell ref="A15:A20"/>
    <mergeCell ref="L15:L20"/>
    <mergeCell ref="A21:B21"/>
    <mergeCell ref="K21:L21"/>
    <mergeCell ref="A22:A25"/>
    <mergeCell ref="L22:L25"/>
    <mergeCell ref="A26:B26"/>
    <mergeCell ref="K26:L26"/>
    <mergeCell ref="A43:A48"/>
    <mergeCell ref="L43:L48"/>
    <mergeCell ref="A27:B27"/>
    <mergeCell ref="K27:L27"/>
    <mergeCell ref="A31:J31"/>
    <mergeCell ref="A32:B34"/>
    <mergeCell ref="C32:J32"/>
    <mergeCell ref="K32:L34"/>
    <mergeCell ref="A35:B35"/>
    <mergeCell ref="K35:L35"/>
    <mergeCell ref="A36:A42"/>
    <mergeCell ref="L36:L42"/>
    <mergeCell ref="A29:D29"/>
    <mergeCell ref="K31:L31"/>
    <mergeCell ref="A57:D57"/>
    <mergeCell ref="A55:B55"/>
    <mergeCell ref="K55:L55"/>
    <mergeCell ref="A49:B49"/>
    <mergeCell ref="K49:L49"/>
    <mergeCell ref="A50:A53"/>
    <mergeCell ref="L50:L53"/>
    <mergeCell ref="A54:B54"/>
    <mergeCell ref="K54:L54"/>
  </mergeCells>
  <printOptions horizontalCentered="1"/>
  <pageMargins left="0.39370078740157483" right="0.39370078740157483" top="0.59055118110236227" bottom="0.39370078740157483" header="0.59055118110236227" footer="0.39370078740157483"/>
  <pageSetup paperSize="9" scale="65" firstPageNumber="48" orientation="landscape" useFirstPageNumber="1" horizontalDpi="300" verticalDpi="300" r:id="rId1"/>
  <rowBreaks count="1" manualBreakCount="1">
    <brk id="3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J40"/>
  <sheetViews>
    <sheetView rightToLeft="1" view="pageBreakPreview" zoomScale="80" zoomScaleNormal="100" zoomScaleSheetLayoutView="80" workbookViewId="0">
      <selection activeCell="AK19" sqref="AK19"/>
    </sheetView>
  </sheetViews>
  <sheetFormatPr defaultRowHeight="12.75"/>
  <cols>
    <col min="1" max="1" width="11.85546875" style="1" customWidth="1"/>
    <col min="2" max="3" width="8.140625" style="1" customWidth="1"/>
    <col min="4" max="4" width="9.85546875" style="1" customWidth="1"/>
    <col min="5" max="6" width="8.140625" style="1" customWidth="1"/>
    <col min="7" max="7" width="9.28515625" style="1" customWidth="1"/>
    <col min="8" max="9" width="8.140625" style="1" customWidth="1"/>
    <col min="10" max="10" width="9.28515625" style="1" customWidth="1"/>
    <col min="11" max="11" width="8.140625" style="1" customWidth="1"/>
    <col min="12" max="12" width="7.42578125" style="1" customWidth="1"/>
    <col min="13" max="13" width="8.85546875" style="1" customWidth="1"/>
    <col min="14" max="15" width="8.140625" style="1" customWidth="1"/>
    <col min="16" max="16" width="8.7109375" style="1" customWidth="1"/>
    <col min="17" max="17" width="17.5703125" style="1" customWidth="1"/>
    <col min="18" max="36" width="0" style="1" hidden="1" customWidth="1"/>
    <col min="37" max="16384" width="9.140625" style="1"/>
  </cols>
  <sheetData>
    <row r="1" spans="1:36" s="86" customFormat="1" ht="21" customHeight="1">
      <c r="A1" s="1146" t="s">
        <v>964</v>
      </c>
      <c r="B1" s="1146"/>
      <c r="C1" s="1146"/>
      <c r="D1" s="1146"/>
      <c r="E1" s="1146"/>
      <c r="F1" s="1146"/>
      <c r="G1" s="1146"/>
      <c r="H1" s="1146"/>
      <c r="I1" s="1146"/>
      <c r="J1" s="1146"/>
      <c r="K1" s="1146"/>
      <c r="L1" s="1146"/>
      <c r="M1" s="1146"/>
      <c r="N1" s="1146"/>
      <c r="O1" s="1146"/>
      <c r="P1" s="1146"/>
      <c r="Q1" s="1146"/>
    </row>
    <row r="2" spans="1:36" s="86" customFormat="1" ht="24" customHeight="1">
      <c r="A2" s="1147" t="s">
        <v>253</v>
      </c>
      <c r="B2" s="1147"/>
      <c r="C2" s="1147"/>
      <c r="D2" s="1147"/>
      <c r="E2" s="1147"/>
      <c r="F2" s="1147"/>
      <c r="G2" s="1147"/>
      <c r="H2" s="1147"/>
      <c r="I2" s="1147"/>
      <c r="J2" s="1147"/>
      <c r="K2" s="1147"/>
      <c r="L2" s="1147"/>
      <c r="M2" s="1147"/>
      <c r="N2" s="1147"/>
      <c r="O2" s="1147"/>
      <c r="P2" s="1147"/>
      <c r="Q2" s="1147"/>
    </row>
    <row r="3" spans="1:36" s="86" customFormat="1" ht="20.25" customHeight="1" thickBot="1">
      <c r="A3" s="1148" t="s">
        <v>254</v>
      </c>
      <c r="B3" s="1148"/>
      <c r="C3" s="1148"/>
      <c r="D3" s="1148"/>
      <c r="E3" s="1148"/>
      <c r="F3" s="1148"/>
      <c r="G3" s="1148"/>
      <c r="H3" s="1148"/>
      <c r="I3" s="1148"/>
      <c r="J3" s="1148"/>
      <c r="K3" s="1148"/>
      <c r="L3" s="1148"/>
      <c r="M3" s="1148"/>
      <c r="N3" s="1148"/>
      <c r="O3" s="1148"/>
      <c r="P3" s="1148"/>
      <c r="Q3" s="87" t="s">
        <v>255</v>
      </c>
      <c r="R3" s="86" t="s">
        <v>512</v>
      </c>
      <c r="T3" s="86" t="s">
        <v>513</v>
      </c>
      <c r="V3" s="86" t="s">
        <v>514</v>
      </c>
      <c r="X3" s="86" t="s">
        <v>264</v>
      </c>
      <c r="Z3" s="86" t="s">
        <v>265</v>
      </c>
      <c r="AB3" s="86" t="s">
        <v>266</v>
      </c>
      <c r="AD3" s="86" t="s">
        <v>267</v>
      </c>
      <c r="AF3" s="86" t="s">
        <v>663</v>
      </c>
      <c r="AH3" s="86" t="s">
        <v>200</v>
      </c>
    </row>
    <row r="4" spans="1:36" s="113" customFormat="1" ht="38.25" customHeight="1" thickTop="1">
      <c r="A4" s="1158" t="s">
        <v>256</v>
      </c>
      <c r="B4" s="1161" t="s">
        <v>604</v>
      </c>
      <c r="C4" s="1161"/>
      <c r="D4" s="1161"/>
      <c r="E4" s="1161" t="s">
        <v>641</v>
      </c>
      <c r="F4" s="1161"/>
      <c r="G4" s="1161"/>
      <c r="H4" s="1161" t="s">
        <v>235</v>
      </c>
      <c r="I4" s="1161"/>
      <c r="J4" s="1161"/>
      <c r="K4" s="1161" t="s">
        <v>920</v>
      </c>
      <c r="L4" s="1161"/>
      <c r="M4" s="1161"/>
      <c r="N4" s="1162" t="s">
        <v>345</v>
      </c>
      <c r="O4" s="1162"/>
      <c r="P4" s="1162"/>
      <c r="Q4" s="1163" t="s">
        <v>5</v>
      </c>
      <c r="R4" s="113" t="s">
        <v>515</v>
      </c>
      <c r="AF4" s="113" t="s">
        <v>662</v>
      </c>
      <c r="AH4" s="113" t="s">
        <v>311</v>
      </c>
    </row>
    <row r="5" spans="1:36" s="113" customFormat="1" ht="41.25" customHeight="1">
      <c r="A5" s="1159"/>
      <c r="B5" s="1136" t="s">
        <v>236</v>
      </c>
      <c r="C5" s="1136"/>
      <c r="D5" s="1136"/>
      <c r="E5" s="1136" t="s">
        <v>257</v>
      </c>
      <c r="F5" s="1136"/>
      <c r="G5" s="1136"/>
      <c r="H5" s="1136" t="s">
        <v>258</v>
      </c>
      <c r="I5" s="1136"/>
      <c r="J5" s="1136"/>
      <c r="K5" s="1136" t="s">
        <v>238</v>
      </c>
      <c r="L5" s="1136"/>
      <c r="M5" s="1136"/>
      <c r="N5" s="1166" t="s">
        <v>8</v>
      </c>
      <c r="O5" s="1166"/>
      <c r="P5" s="1166"/>
      <c r="Q5" s="1164"/>
      <c r="R5" s="113" t="s">
        <v>181</v>
      </c>
      <c r="S5" s="113" t="s">
        <v>182</v>
      </c>
      <c r="T5" s="113" t="s">
        <v>181</v>
      </c>
      <c r="U5" s="113" t="s">
        <v>182</v>
      </c>
      <c r="V5" s="113" t="s">
        <v>181</v>
      </c>
      <c r="W5" s="113" t="s">
        <v>182</v>
      </c>
      <c r="X5" s="113" t="s">
        <v>181</v>
      </c>
      <c r="Y5" s="113" t="s">
        <v>182</v>
      </c>
      <c r="Z5" s="113" t="s">
        <v>181</v>
      </c>
      <c r="AA5" s="113" t="s">
        <v>182</v>
      </c>
      <c r="AB5" s="113" t="s">
        <v>181</v>
      </c>
      <c r="AC5" s="113" t="s">
        <v>182</v>
      </c>
      <c r="AD5" s="113" t="s">
        <v>181</v>
      </c>
      <c r="AE5" s="113" t="s">
        <v>182</v>
      </c>
      <c r="AF5" s="113" t="s">
        <v>181</v>
      </c>
      <c r="AG5" s="113" t="s">
        <v>182</v>
      </c>
      <c r="AH5" s="113" t="s">
        <v>181</v>
      </c>
      <c r="AI5" s="113" t="s">
        <v>182</v>
      </c>
      <c r="AJ5" s="113" t="s">
        <v>651</v>
      </c>
    </row>
    <row r="6" spans="1:36" s="113" customFormat="1" ht="36.75" customHeight="1">
      <c r="A6" s="1159"/>
      <c r="B6" s="498" t="s">
        <v>181</v>
      </c>
      <c r="C6" s="498" t="s">
        <v>182</v>
      </c>
      <c r="D6" s="498" t="s">
        <v>651</v>
      </c>
      <c r="E6" s="498" t="s">
        <v>181</v>
      </c>
      <c r="F6" s="498" t="s">
        <v>182</v>
      </c>
      <c r="G6" s="498" t="s">
        <v>651</v>
      </c>
      <c r="H6" s="498" t="s">
        <v>181</v>
      </c>
      <c r="I6" s="498" t="s">
        <v>182</v>
      </c>
      <c r="J6" s="498" t="s">
        <v>651</v>
      </c>
      <c r="K6" s="498" t="s">
        <v>181</v>
      </c>
      <c r="L6" s="498" t="s">
        <v>182</v>
      </c>
      <c r="M6" s="498" t="s">
        <v>651</v>
      </c>
      <c r="N6" s="498" t="s">
        <v>181</v>
      </c>
      <c r="O6" s="498" t="s">
        <v>182</v>
      </c>
      <c r="P6" s="498" t="s">
        <v>651</v>
      </c>
      <c r="Q6" s="1164"/>
      <c r="R6" s="113" t="s">
        <v>666</v>
      </c>
      <c r="S6" s="113" t="s">
        <v>667</v>
      </c>
      <c r="T6" s="113" t="s">
        <v>666</v>
      </c>
      <c r="U6" s="113" t="s">
        <v>667</v>
      </c>
      <c r="V6" s="113" t="s">
        <v>666</v>
      </c>
      <c r="W6" s="113" t="s">
        <v>667</v>
      </c>
      <c r="X6" s="113" t="s">
        <v>666</v>
      </c>
      <c r="Y6" s="113" t="s">
        <v>667</v>
      </c>
      <c r="Z6" s="113" t="s">
        <v>666</v>
      </c>
      <c r="AA6" s="113" t="s">
        <v>667</v>
      </c>
      <c r="AB6" s="113" t="s">
        <v>666</v>
      </c>
      <c r="AC6" s="113" t="s">
        <v>667</v>
      </c>
      <c r="AD6" s="113" t="s">
        <v>666</v>
      </c>
      <c r="AE6" s="113" t="s">
        <v>667</v>
      </c>
      <c r="AF6" s="113" t="s">
        <v>666</v>
      </c>
      <c r="AG6" s="113" t="s">
        <v>667</v>
      </c>
      <c r="AH6" s="113" t="s">
        <v>666</v>
      </c>
      <c r="AI6" s="113" t="s">
        <v>667</v>
      </c>
      <c r="AJ6" s="113" t="s">
        <v>8</v>
      </c>
    </row>
    <row r="7" spans="1:36" s="113" customFormat="1" ht="20.100000000000001" customHeight="1" thickBot="1">
      <c r="A7" s="1160"/>
      <c r="B7" s="499" t="s">
        <v>666</v>
      </c>
      <c r="C7" s="499" t="s">
        <v>667</v>
      </c>
      <c r="D7" s="499" t="s">
        <v>8</v>
      </c>
      <c r="E7" s="499" t="s">
        <v>666</v>
      </c>
      <c r="F7" s="499" t="s">
        <v>667</v>
      </c>
      <c r="G7" s="499" t="s">
        <v>8</v>
      </c>
      <c r="H7" s="499" t="s">
        <v>666</v>
      </c>
      <c r="I7" s="499" t="s">
        <v>667</v>
      </c>
      <c r="J7" s="499" t="s">
        <v>8</v>
      </c>
      <c r="K7" s="499" t="s">
        <v>666</v>
      </c>
      <c r="L7" s="499" t="s">
        <v>667</v>
      </c>
      <c r="M7" s="499" t="s">
        <v>8</v>
      </c>
      <c r="N7" s="499" t="s">
        <v>666</v>
      </c>
      <c r="O7" s="499" t="s">
        <v>667</v>
      </c>
      <c r="P7" s="499" t="s">
        <v>8</v>
      </c>
      <c r="Q7" s="1165"/>
      <c r="R7" s="113">
        <v>0</v>
      </c>
      <c r="S7" s="113">
        <v>0</v>
      </c>
      <c r="T7" s="113">
        <v>9</v>
      </c>
      <c r="U7" s="113">
        <v>12</v>
      </c>
      <c r="V7" s="113">
        <v>39</v>
      </c>
      <c r="W7" s="113">
        <v>41</v>
      </c>
      <c r="X7" s="113">
        <v>0</v>
      </c>
      <c r="Y7" s="113">
        <v>58</v>
      </c>
      <c r="Z7" s="113">
        <v>0</v>
      </c>
      <c r="AA7" s="113">
        <v>28</v>
      </c>
      <c r="AB7" s="113">
        <v>0</v>
      </c>
      <c r="AC7" s="113">
        <v>13</v>
      </c>
      <c r="AD7" s="113">
        <v>0</v>
      </c>
      <c r="AE7" s="113">
        <v>7</v>
      </c>
      <c r="AF7" s="113">
        <v>0</v>
      </c>
      <c r="AG7" s="113">
        <v>0</v>
      </c>
      <c r="AH7" s="113">
        <v>48</v>
      </c>
      <c r="AI7" s="113">
        <v>159</v>
      </c>
      <c r="AJ7" s="113">
        <v>207</v>
      </c>
    </row>
    <row r="8" spans="1:36" ht="20.100000000000001" customHeight="1" thickTop="1">
      <c r="A8" s="89" t="s">
        <v>12</v>
      </c>
      <c r="B8" s="114">
        <v>36</v>
      </c>
      <c r="C8" s="114">
        <v>29</v>
      </c>
      <c r="D8" s="114">
        <f>SUM(B8:C8)</f>
        <v>65</v>
      </c>
      <c r="E8" s="114">
        <v>0</v>
      </c>
      <c r="F8" s="114">
        <v>0</v>
      </c>
      <c r="G8" s="114">
        <f>SUM(E8:F8)</f>
        <v>0</v>
      </c>
      <c r="H8" s="114">
        <v>0</v>
      </c>
      <c r="I8" s="114">
        <v>0</v>
      </c>
      <c r="J8" s="114">
        <f>SUM(H8:I8)</f>
        <v>0</v>
      </c>
      <c r="K8" s="114">
        <v>47</v>
      </c>
      <c r="L8" s="114">
        <v>34</v>
      </c>
      <c r="M8" s="114">
        <f>SUM(K8:L8)</f>
        <v>81</v>
      </c>
      <c r="N8" s="114">
        <f>K8+H8+E8+B8</f>
        <v>83</v>
      </c>
      <c r="O8" s="114">
        <f>L8+I8+F8+C8</f>
        <v>63</v>
      </c>
      <c r="P8" s="114">
        <f>SUM(N8:O8)</f>
        <v>146</v>
      </c>
      <c r="Q8" s="91" t="s">
        <v>13</v>
      </c>
      <c r="R8" s="1">
        <v>0</v>
      </c>
      <c r="S8" s="1">
        <v>0</v>
      </c>
      <c r="T8" s="1">
        <v>0</v>
      </c>
      <c r="U8" s="1">
        <v>0</v>
      </c>
      <c r="V8" s="1">
        <v>23</v>
      </c>
      <c r="W8" s="1">
        <v>0</v>
      </c>
      <c r="X8" s="1">
        <v>45</v>
      </c>
      <c r="Y8" s="1">
        <v>0</v>
      </c>
      <c r="Z8" s="1">
        <v>39</v>
      </c>
      <c r="AA8" s="1">
        <v>0</v>
      </c>
      <c r="AB8" s="1">
        <v>22</v>
      </c>
      <c r="AC8" s="1">
        <v>0</v>
      </c>
      <c r="AD8" s="1">
        <v>7</v>
      </c>
      <c r="AE8" s="1">
        <v>0</v>
      </c>
      <c r="AF8" s="1">
        <v>1</v>
      </c>
      <c r="AG8" s="1">
        <v>0</v>
      </c>
      <c r="AH8" s="1">
        <v>137</v>
      </c>
      <c r="AI8" s="1">
        <v>0</v>
      </c>
      <c r="AJ8" s="1">
        <v>137</v>
      </c>
    </row>
    <row r="9" spans="1:36" ht="20.100000000000001" customHeight="1">
      <c r="A9" s="117" t="s">
        <v>14</v>
      </c>
      <c r="B9" s="114">
        <v>31</v>
      </c>
      <c r="C9" s="114">
        <v>0</v>
      </c>
      <c r="D9" s="114">
        <f t="shared" ref="D9:D23" si="0">SUM(B9:C9)</f>
        <v>31</v>
      </c>
      <c r="E9" s="114">
        <v>9</v>
      </c>
      <c r="F9" s="114">
        <v>4</v>
      </c>
      <c r="G9" s="114">
        <f t="shared" ref="G9:G23" si="1">SUM(E9:F9)</f>
        <v>13</v>
      </c>
      <c r="H9" s="114">
        <v>0</v>
      </c>
      <c r="I9" s="114">
        <v>0</v>
      </c>
      <c r="J9" s="114">
        <f t="shared" ref="J9:J23" si="2">SUM(H9:I9)</f>
        <v>0</v>
      </c>
      <c r="K9" s="114">
        <v>67</v>
      </c>
      <c r="L9" s="114">
        <v>14</v>
      </c>
      <c r="M9" s="114">
        <f t="shared" ref="M9:M23" si="3">SUM(K9:L9)</f>
        <v>81</v>
      </c>
      <c r="N9" s="114">
        <f t="shared" ref="N9:N23" si="4">K9+H9+E9+B9</f>
        <v>107</v>
      </c>
      <c r="O9" s="114">
        <f t="shared" ref="O9:O23" si="5">L9+I9+F9+C9</f>
        <v>18</v>
      </c>
      <c r="P9" s="114">
        <f t="shared" ref="P9:P23" si="6">SUM(N9:O9)</f>
        <v>125</v>
      </c>
      <c r="Q9" s="94" t="s">
        <v>15</v>
      </c>
      <c r="R9" s="1">
        <v>0</v>
      </c>
      <c r="S9" s="1">
        <v>0</v>
      </c>
      <c r="T9" s="1">
        <v>9</v>
      </c>
      <c r="U9" s="1">
        <v>12</v>
      </c>
      <c r="V9" s="1">
        <v>62</v>
      </c>
      <c r="W9" s="1">
        <v>41</v>
      </c>
      <c r="X9" s="1">
        <v>45</v>
      </c>
      <c r="Y9" s="1">
        <v>58</v>
      </c>
      <c r="Z9" s="1">
        <v>39</v>
      </c>
      <c r="AA9" s="1">
        <v>28</v>
      </c>
      <c r="AB9" s="1">
        <v>22</v>
      </c>
      <c r="AC9" s="1">
        <v>13</v>
      </c>
      <c r="AD9" s="1">
        <v>7</v>
      </c>
      <c r="AE9" s="1">
        <v>7</v>
      </c>
      <c r="AF9" s="1">
        <v>1</v>
      </c>
      <c r="AG9" s="1">
        <v>0</v>
      </c>
      <c r="AH9" s="1">
        <v>185</v>
      </c>
      <c r="AI9" s="1">
        <v>159</v>
      </c>
      <c r="AJ9" s="1">
        <v>344</v>
      </c>
    </row>
    <row r="10" spans="1:36" ht="20.100000000000001" customHeight="1">
      <c r="A10" s="117" t="s">
        <v>16</v>
      </c>
      <c r="B10" s="115">
        <v>11</v>
      </c>
      <c r="C10" s="115">
        <v>0</v>
      </c>
      <c r="D10" s="115">
        <f t="shared" si="0"/>
        <v>11</v>
      </c>
      <c r="E10" s="115">
        <v>0</v>
      </c>
      <c r="F10" s="115">
        <v>0</v>
      </c>
      <c r="G10" s="115">
        <f t="shared" si="1"/>
        <v>0</v>
      </c>
      <c r="H10" s="115">
        <v>0</v>
      </c>
      <c r="I10" s="115">
        <v>0</v>
      </c>
      <c r="J10" s="115">
        <f t="shared" si="2"/>
        <v>0</v>
      </c>
      <c r="K10" s="115">
        <v>13</v>
      </c>
      <c r="L10" s="115">
        <v>5</v>
      </c>
      <c r="M10" s="115">
        <f t="shared" si="3"/>
        <v>18</v>
      </c>
      <c r="N10" s="115">
        <f t="shared" si="4"/>
        <v>24</v>
      </c>
      <c r="O10" s="115">
        <f t="shared" si="5"/>
        <v>5</v>
      </c>
      <c r="P10" s="115">
        <f t="shared" si="6"/>
        <v>29</v>
      </c>
      <c r="Q10" s="94" t="s">
        <v>178</v>
      </c>
    </row>
    <row r="11" spans="1:36" ht="20.100000000000001" customHeight="1">
      <c r="A11" s="117" t="s">
        <v>18</v>
      </c>
      <c r="B11" s="115">
        <v>0</v>
      </c>
      <c r="C11" s="115">
        <v>0</v>
      </c>
      <c r="D11" s="115">
        <f t="shared" si="0"/>
        <v>0</v>
      </c>
      <c r="E11" s="115">
        <v>0</v>
      </c>
      <c r="F11" s="115">
        <v>0</v>
      </c>
      <c r="G11" s="115">
        <f t="shared" si="1"/>
        <v>0</v>
      </c>
      <c r="H11" s="115">
        <v>0</v>
      </c>
      <c r="I11" s="115">
        <v>0</v>
      </c>
      <c r="J11" s="115">
        <f t="shared" si="2"/>
        <v>0</v>
      </c>
      <c r="K11" s="115">
        <v>66</v>
      </c>
      <c r="L11" s="115">
        <v>32</v>
      </c>
      <c r="M11" s="115">
        <f t="shared" si="3"/>
        <v>98</v>
      </c>
      <c r="N11" s="115">
        <f t="shared" si="4"/>
        <v>66</v>
      </c>
      <c r="O11" s="115">
        <f t="shared" si="5"/>
        <v>32</v>
      </c>
      <c r="P11" s="115">
        <f t="shared" si="6"/>
        <v>98</v>
      </c>
      <c r="Q11" s="94" t="s">
        <v>19</v>
      </c>
    </row>
    <row r="12" spans="1:36" ht="20.100000000000001" customHeight="1">
      <c r="A12" s="117" t="s">
        <v>20</v>
      </c>
      <c r="B12" s="115">
        <v>56</v>
      </c>
      <c r="C12" s="115">
        <v>200</v>
      </c>
      <c r="D12" s="115">
        <f t="shared" si="0"/>
        <v>256</v>
      </c>
      <c r="E12" s="115">
        <v>93</v>
      </c>
      <c r="F12" s="115">
        <v>114</v>
      </c>
      <c r="G12" s="115">
        <f t="shared" si="1"/>
        <v>207</v>
      </c>
      <c r="H12" s="115">
        <v>48</v>
      </c>
      <c r="I12" s="115">
        <v>159</v>
      </c>
      <c r="J12" s="115">
        <f t="shared" si="2"/>
        <v>207</v>
      </c>
      <c r="K12" s="115">
        <v>884</v>
      </c>
      <c r="L12" s="115">
        <v>408</v>
      </c>
      <c r="M12" s="115">
        <f t="shared" si="3"/>
        <v>1292</v>
      </c>
      <c r="N12" s="115">
        <f t="shared" si="4"/>
        <v>1081</v>
      </c>
      <c r="O12" s="115">
        <f t="shared" si="5"/>
        <v>881</v>
      </c>
      <c r="P12" s="115">
        <f t="shared" si="6"/>
        <v>1962</v>
      </c>
      <c r="Q12" s="94" t="s">
        <v>21</v>
      </c>
    </row>
    <row r="13" spans="1:36" ht="20.100000000000001" customHeight="1">
      <c r="A13" s="117" t="s">
        <v>22</v>
      </c>
      <c r="B13" s="115">
        <v>14</v>
      </c>
      <c r="C13" s="115">
        <v>4</v>
      </c>
      <c r="D13" s="115">
        <f t="shared" si="0"/>
        <v>18</v>
      </c>
      <c r="E13" s="115">
        <v>19</v>
      </c>
      <c r="F13" s="115">
        <v>8</v>
      </c>
      <c r="G13" s="115">
        <f t="shared" si="1"/>
        <v>27</v>
      </c>
      <c r="H13" s="115">
        <v>0</v>
      </c>
      <c r="I13" s="115">
        <v>0</v>
      </c>
      <c r="J13" s="115">
        <f t="shared" si="2"/>
        <v>0</v>
      </c>
      <c r="K13" s="115">
        <v>135</v>
      </c>
      <c r="L13" s="115">
        <v>123</v>
      </c>
      <c r="M13" s="115">
        <f t="shared" si="3"/>
        <v>258</v>
      </c>
      <c r="N13" s="115">
        <f t="shared" si="4"/>
        <v>168</v>
      </c>
      <c r="O13" s="115">
        <f t="shared" si="5"/>
        <v>135</v>
      </c>
      <c r="P13" s="115">
        <f t="shared" si="6"/>
        <v>303</v>
      </c>
      <c r="Q13" s="94" t="s">
        <v>23</v>
      </c>
    </row>
    <row r="14" spans="1:36" ht="20.100000000000001" customHeight="1">
      <c r="A14" s="117" t="s">
        <v>24</v>
      </c>
      <c r="B14" s="115">
        <v>40</v>
      </c>
      <c r="C14" s="115">
        <v>9</v>
      </c>
      <c r="D14" s="115">
        <f t="shared" si="0"/>
        <v>49</v>
      </c>
      <c r="E14" s="115">
        <v>15</v>
      </c>
      <c r="F14" s="115">
        <v>16</v>
      </c>
      <c r="G14" s="115">
        <f t="shared" si="1"/>
        <v>31</v>
      </c>
      <c r="H14" s="115">
        <v>137</v>
      </c>
      <c r="I14" s="115">
        <v>0</v>
      </c>
      <c r="J14" s="115">
        <f t="shared" si="2"/>
        <v>137</v>
      </c>
      <c r="K14" s="115">
        <v>208</v>
      </c>
      <c r="L14" s="115">
        <v>99</v>
      </c>
      <c r="M14" s="115">
        <f t="shared" si="3"/>
        <v>307</v>
      </c>
      <c r="N14" s="115">
        <f t="shared" si="4"/>
        <v>400</v>
      </c>
      <c r="O14" s="115">
        <f t="shared" si="5"/>
        <v>124</v>
      </c>
      <c r="P14" s="115">
        <f t="shared" si="6"/>
        <v>524</v>
      </c>
      <c r="Q14" s="94" t="s">
        <v>25</v>
      </c>
    </row>
    <row r="15" spans="1:36" ht="20.100000000000001" customHeight="1">
      <c r="A15" s="117" t="s">
        <v>26</v>
      </c>
      <c r="B15" s="115">
        <v>6</v>
      </c>
      <c r="C15" s="115">
        <v>0</v>
      </c>
      <c r="D15" s="115">
        <f t="shared" si="0"/>
        <v>6</v>
      </c>
      <c r="E15" s="115">
        <v>5</v>
      </c>
      <c r="F15" s="115">
        <v>8</v>
      </c>
      <c r="G15" s="115">
        <f t="shared" si="1"/>
        <v>13</v>
      </c>
      <c r="H15" s="115">
        <v>0</v>
      </c>
      <c r="I15" s="115">
        <v>0</v>
      </c>
      <c r="J15" s="115">
        <f t="shared" si="2"/>
        <v>0</v>
      </c>
      <c r="K15" s="115">
        <v>11</v>
      </c>
      <c r="L15" s="115">
        <v>5</v>
      </c>
      <c r="M15" s="115">
        <f t="shared" si="3"/>
        <v>16</v>
      </c>
      <c r="N15" s="115">
        <f t="shared" si="4"/>
        <v>22</v>
      </c>
      <c r="O15" s="115">
        <f t="shared" si="5"/>
        <v>13</v>
      </c>
      <c r="P15" s="115">
        <f t="shared" si="6"/>
        <v>35</v>
      </c>
      <c r="Q15" s="94" t="s">
        <v>27</v>
      </c>
    </row>
    <row r="16" spans="1:36" ht="20.100000000000001" customHeight="1">
      <c r="A16" s="117" t="s">
        <v>28</v>
      </c>
      <c r="B16" s="115">
        <v>67</v>
      </c>
      <c r="C16" s="115">
        <v>71</v>
      </c>
      <c r="D16" s="115">
        <f t="shared" si="0"/>
        <v>138</v>
      </c>
      <c r="E16" s="115">
        <v>0</v>
      </c>
      <c r="F16" s="115">
        <v>0</v>
      </c>
      <c r="G16" s="115">
        <f t="shared" si="1"/>
        <v>0</v>
      </c>
      <c r="H16" s="115">
        <v>0</v>
      </c>
      <c r="I16" s="115">
        <v>0</v>
      </c>
      <c r="J16" s="115">
        <f t="shared" si="2"/>
        <v>0</v>
      </c>
      <c r="K16" s="115">
        <v>70</v>
      </c>
      <c r="L16" s="115">
        <v>28</v>
      </c>
      <c r="M16" s="115">
        <f t="shared" si="3"/>
        <v>98</v>
      </c>
      <c r="N16" s="115">
        <f t="shared" si="4"/>
        <v>137</v>
      </c>
      <c r="O16" s="115">
        <f t="shared" si="5"/>
        <v>99</v>
      </c>
      <c r="P16" s="115">
        <f t="shared" si="6"/>
        <v>236</v>
      </c>
      <c r="Q16" s="94" t="s">
        <v>29</v>
      </c>
    </row>
    <row r="17" spans="1:17" ht="20.100000000000001" customHeight="1">
      <c r="A17" s="117" t="s">
        <v>30</v>
      </c>
      <c r="B17" s="115">
        <v>21</v>
      </c>
      <c r="C17" s="115">
        <v>0</v>
      </c>
      <c r="D17" s="115">
        <f t="shared" si="0"/>
        <v>21</v>
      </c>
      <c r="E17" s="115">
        <v>20</v>
      </c>
      <c r="F17" s="115">
        <v>7</v>
      </c>
      <c r="G17" s="115">
        <f t="shared" si="1"/>
        <v>27</v>
      </c>
      <c r="H17" s="115">
        <v>0</v>
      </c>
      <c r="I17" s="115">
        <v>0</v>
      </c>
      <c r="J17" s="115">
        <f t="shared" si="2"/>
        <v>0</v>
      </c>
      <c r="K17" s="115">
        <v>152</v>
      </c>
      <c r="L17" s="115">
        <v>47</v>
      </c>
      <c r="M17" s="115">
        <f t="shared" si="3"/>
        <v>199</v>
      </c>
      <c r="N17" s="115">
        <f t="shared" si="4"/>
        <v>193</v>
      </c>
      <c r="O17" s="115">
        <f t="shared" si="5"/>
        <v>54</v>
      </c>
      <c r="P17" s="115">
        <f t="shared" si="6"/>
        <v>247</v>
      </c>
      <c r="Q17" s="94" t="s">
        <v>31</v>
      </c>
    </row>
    <row r="18" spans="1:17" ht="20.100000000000001" customHeight="1">
      <c r="A18" s="117" t="s">
        <v>32</v>
      </c>
      <c r="B18" s="115">
        <v>17</v>
      </c>
      <c r="C18" s="115">
        <v>12</v>
      </c>
      <c r="D18" s="115">
        <f t="shared" si="0"/>
        <v>29</v>
      </c>
      <c r="E18" s="115">
        <v>14</v>
      </c>
      <c r="F18" s="115">
        <v>8</v>
      </c>
      <c r="G18" s="115">
        <f t="shared" si="1"/>
        <v>22</v>
      </c>
      <c r="H18" s="115">
        <v>0</v>
      </c>
      <c r="I18" s="115">
        <v>0</v>
      </c>
      <c r="J18" s="115">
        <f t="shared" si="2"/>
        <v>0</v>
      </c>
      <c r="K18" s="115">
        <v>57</v>
      </c>
      <c r="L18" s="115">
        <v>21</v>
      </c>
      <c r="M18" s="115">
        <f t="shared" si="3"/>
        <v>78</v>
      </c>
      <c r="N18" s="115">
        <f t="shared" si="4"/>
        <v>88</v>
      </c>
      <c r="O18" s="115">
        <f t="shared" si="5"/>
        <v>41</v>
      </c>
      <c r="P18" s="115">
        <f t="shared" si="6"/>
        <v>129</v>
      </c>
      <c r="Q18" s="95" t="s">
        <v>179</v>
      </c>
    </row>
    <row r="19" spans="1:17" ht="20.100000000000001" customHeight="1">
      <c r="A19" s="117" t="s">
        <v>34</v>
      </c>
      <c r="B19" s="115">
        <v>11</v>
      </c>
      <c r="C19" s="115">
        <v>0</v>
      </c>
      <c r="D19" s="115">
        <f t="shared" si="0"/>
        <v>11</v>
      </c>
      <c r="E19" s="115">
        <v>0</v>
      </c>
      <c r="F19" s="115">
        <v>0</v>
      </c>
      <c r="G19" s="115">
        <f t="shared" si="1"/>
        <v>0</v>
      </c>
      <c r="H19" s="115">
        <v>0</v>
      </c>
      <c r="I19" s="115">
        <v>0</v>
      </c>
      <c r="J19" s="115">
        <f t="shared" si="2"/>
        <v>0</v>
      </c>
      <c r="K19" s="115">
        <v>24</v>
      </c>
      <c r="L19" s="115">
        <v>16</v>
      </c>
      <c r="M19" s="115">
        <f t="shared" si="3"/>
        <v>40</v>
      </c>
      <c r="N19" s="115">
        <f t="shared" si="4"/>
        <v>35</v>
      </c>
      <c r="O19" s="115">
        <f t="shared" si="5"/>
        <v>16</v>
      </c>
      <c r="P19" s="115">
        <f t="shared" si="6"/>
        <v>51</v>
      </c>
      <c r="Q19" s="94" t="s">
        <v>35</v>
      </c>
    </row>
    <row r="20" spans="1:17" ht="20.100000000000001" customHeight="1">
      <c r="A20" s="117" t="s">
        <v>36</v>
      </c>
      <c r="B20" s="93">
        <v>14</v>
      </c>
      <c r="C20" s="93">
        <v>13</v>
      </c>
      <c r="D20" s="93">
        <f t="shared" si="0"/>
        <v>27</v>
      </c>
      <c r="E20" s="93">
        <v>7</v>
      </c>
      <c r="F20" s="93">
        <v>4</v>
      </c>
      <c r="G20" s="93">
        <f t="shared" si="1"/>
        <v>11</v>
      </c>
      <c r="H20" s="93">
        <v>0</v>
      </c>
      <c r="I20" s="93">
        <v>0</v>
      </c>
      <c r="J20" s="93">
        <f t="shared" si="2"/>
        <v>0</v>
      </c>
      <c r="K20" s="93">
        <v>95</v>
      </c>
      <c r="L20" s="93">
        <v>27</v>
      </c>
      <c r="M20" s="93">
        <f t="shared" si="3"/>
        <v>122</v>
      </c>
      <c r="N20" s="93">
        <f t="shared" si="4"/>
        <v>116</v>
      </c>
      <c r="O20" s="93">
        <f t="shared" si="5"/>
        <v>44</v>
      </c>
      <c r="P20" s="93">
        <f t="shared" si="6"/>
        <v>160</v>
      </c>
      <c r="Q20" s="94" t="s">
        <v>37</v>
      </c>
    </row>
    <row r="21" spans="1:17" ht="20.100000000000001" customHeight="1">
      <c r="A21" s="117" t="s">
        <v>38</v>
      </c>
      <c r="B21" s="93">
        <v>0</v>
      </c>
      <c r="C21" s="93">
        <v>0</v>
      </c>
      <c r="D21" s="93">
        <f t="shared" si="0"/>
        <v>0</v>
      </c>
      <c r="E21" s="93">
        <v>8</v>
      </c>
      <c r="F21" s="93">
        <v>5</v>
      </c>
      <c r="G21" s="93">
        <f t="shared" si="1"/>
        <v>13</v>
      </c>
      <c r="H21" s="93">
        <v>0</v>
      </c>
      <c r="I21" s="93">
        <v>0</v>
      </c>
      <c r="J21" s="93">
        <f t="shared" si="2"/>
        <v>0</v>
      </c>
      <c r="K21" s="93">
        <v>149</v>
      </c>
      <c r="L21" s="93">
        <v>52</v>
      </c>
      <c r="M21" s="93">
        <f t="shared" si="3"/>
        <v>201</v>
      </c>
      <c r="N21" s="93">
        <f t="shared" si="4"/>
        <v>157</v>
      </c>
      <c r="O21" s="93">
        <f t="shared" si="5"/>
        <v>57</v>
      </c>
      <c r="P21" s="93">
        <f t="shared" si="6"/>
        <v>214</v>
      </c>
      <c r="Q21" s="94" t="s">
        <v>39</v>
      </c>
    </row>
    <row r="22" spans="1:17" ht="20.100000000000001" customHeight="1" thickBot="1">
      <c r="A22" s="117" t="s">
        <v>40</v>
      </c>
      <c r="B22" s="120">
        <v>15</v>
      </c>
      <c r="C22" s="120">
        <v>5</v>
      </c>
      <c r="D22" s="120">
        <f t="shared" si="0"/>
        <v>20</v>
      </c>
      <c r="E22" s="120">
        <v>17</v>
      </c>
      <c r="F22" s="120">
        <v>15</v>
      </c>
      <c r="G22" s="120">
        <f t="shared" si="1"/>
        <v>32</v>
      </c>
      <c r="H22" s="120">
        <v>0</v>
      </c>
      <c r="I22" s="120">
        <v>0</v>
      </c>
      <c r="J22" s="120">
        <f t="shared" si="2"/>
        <v>0</v>
      </c>
      <c r="K22" s="120">
        <v>15</v>
      </c>
      <c r="L22" s="120">
        <v>9</v>
      </c>
      <c r="M22" s="120">
        <f t="shared" si="3"/>
        <v>24</v>
      </c>
      <c r="N22" s="120">
        <f t="shared" si="4"/>
        <v>47</v>
      </c>
      <c r="O22" s="120">
        <f t="shared" si="5"/>
        <v>29</v>
      </c>
      <c r="P22" s="120">
        <f t="shared" si="6"/>
        <v>76</v>
      </c>
      <c r="Q22" s="97" t="s">
        <v>41</v>
      </c>
    </row>
    <row r="23" spans="1:17" ht="20.100000000000001" customHeight="1" thickTop="1" thickBot="1">
      <c r="A23" s="98" t="s">
        <v>4</v>
      </c>
      <c r="B23" s="30">
        <f>SUM(B8:B22)</f>
        <v>339</v>
      </c>
      <c r="C23" s="30">
        <f>SUM(C8:C22)</f>
        <v>343</v>
      </c>
      <c r="D23" s="30">
        <f t="shared" si="0"/>
        <v>682</v>
      </c>
      <c r="E23" s="30">
        <f t="shared" ref="E23:I23" si="7">SUM(E8:E22)</f>
        <v>207</v>
      </c>
      <c r="F23" s="30">
        <f t="shared" si="7"/>
        <v>189</v>
      </c>
      <c r="G23" s="30">
        <f t="shared" si="1"/>
        <v>396</v>
      </c>
      <c r="H23" s="30">
        <f t="shared" si="7"/>
        <v>185</v>
      </c>
      <c r="I23" s="30">
        <f t="shared" si="7"/>
        <v>159</v>
      </c>
      <c r="J23" s="30">
        <f t="shared" si="2"/>
        <v>344</v>
      </c>
      <c r="K23" s="30">
        <f>SUM(K8:K22)</f>
        <v>1993</v>
      </c>
      <c r="L23" s="30">
        <f>SUM(L8:L22)</f>
        <v>920</v>
      </c>
      <c r="M23" s="30">
        <f t="shared" si="3"/>
        <v>2913</v>
      </c>
      <c r="N23" s="30">
        <f t="shared" si="4"/>
        <v>2724</v>
      </c>
      <c r="O23" s="30">
        <f t="shared" si="5"/>
        <v>1611</v>
      </c>
      <c r="P23" s="30">
        <f t="shared" si="6"/>
        <v>4335</v>
      </c>
      <c r="Q23" s="100" t="s">
        <v>8</v>
      </c>
    </row>
    <row r="24" spans="1:17" ht="24.75" customHeight="1" thickTop="1">
      <c r="A24" s="122"/>
      <c r="B24" s="122"/>
      <c r="C24" s="122"/>
      <c r="D24" s="122"/>
      <c r="E24" s="122"/>
      <c r="F24" s="122"/>
      <c r="G24" s="122"/>
      <c r="H24" s="122"/>
      <c r="I24" s="122"/>
      <c r="J24" s="122"/>
      <c r="K24" s="122"/>
      <c r="L24" s="122"/>
      <c r="M24" s="122"/>
      <c r="N24" s="122"/>
      <c r="O24" s="122"/>
      <c r="P24" s="122"/>
    </row>
    <row r="25" spans="1:17">
      <c r="A25" s="122"/>
      <c r="B25" s="122"/>
      <c r="C25" s="122"/>
      <c r="D25" s="122"/>
      <c r="E25" s="122"/>
      <c r="F25" s="122"/>
      <c r="G25" s="122"/>
      <c r="H25" s="122"/>
      <c r="I25" s="122"/>
      <c r="J25" s="122"/>
      <c r="K25" s="122"/>
      <c r="L25" s="122"/>
      <c r="M25" s="122"/>
      <c r="N25" s="122"/>
      <c r="O25" s="122"/>
      <c r="P25" s="122"/>
    </row>
    <row r="26" spans="1:17">
      <c r="A26" s="122"/>
      <c r="B26" s="122"/>
      <c r="C26" s="122"/>
      <c r="D26" s="122"/>
      <c r="E26" s="122"/>
      <c r="F26" s="122"/>
      <c r="G26" s="122"/>
      <c r="H26" s="122"/>
      <c r="I26" s="122"/>
      <c r="J26" s="122"/>
      <c r="K26" s="122"/>
      <c r="L26" s="122"/>
      <c r="M26" s="122"/>
      <c r="N26" s="122"/>
      <c r="O26" s="122"/>
      <c r="P26" s="122"/>
    </row>
    <row r="27" spans="1:17">
      <c r="A27" s="122"/>
      <c r="B27" s="122"/>
      <c r="C27" s="122"/>
      <c r="D27" s="122"/>
      <c r="E27" s="122"/>
      <c r="F27" s="122"/>
      <c r="G27" s="122"/>
      <c r="H27" s="122"/>
      <c r="I27" s="122"/>
      <c r="J27" s="122"/>
      <c r="K27" s="122"/>
      <c r="L27" s="122"/>
      <c r="M27" s="122"/>
      <c r="N27" s="122"/>
      <c r="O27" s="122"/>
      <c r="P27" s="122"/>
    </row>
    <row r="28" spans="1:17">
      <c r="A28" s="122"/>
      <c r="B28" s="122"/>
      <c r="C28" s="122"/>
      <c r="D28" s="122"/>
      <c r="E28" s="122"/>
      <c r="F28" s="122"/>
      <c r="G28" s="122"/>
      <c r="H28" s="122"/>
      <c r="I28" s="122"/>
      <c r="J28" s="122"/>
      <c r="K28" s="122"/>
      <c r="L28" s="122"/>
      <c r="M28" s="122"/>
      <c r="N28" s="122"/>
      <c r="O28" s="122"/>
      <c r="P28" s="122"/>
    </row>
    <row r="29" spans="1:17">
      <c r="A29" s="122"/>
      <c r="B29" s="122"/>
      <c r="C29" s="122"/>
      <c r="D29" s="122"/>
      <c r="E29" s="122"/>
      <c r="F29" s="122"/>
      <c r="G29" s="122"/>
      <c r="H29" s="122"/>
      <c r="I29" s="122"/>
      <c r="J29" s="122"/>
      <c r="K29" s="122"/>
      <c r="L29" s="122"/>
      <c r="M29" s="122"/>
      <c r="N29" s="122"/>
      <c r="O29" s="122"/>
      <c r="P29" s="122"/>
    </row>
    <row r="30" spans="1:17">
      <c r="A30" s="122"/>
      <c r="B30" s="122"/>
      <c r="C30" s="122"/>
      <c r="D30" s="122"/>
      <c r="E30" s="122"/>
      <c r="F30" s="122"/>
      <c r="G30" s="122"/>
      <c r="H30" s="122"/>
      <c r="I30" s="122"/>
      <c r="J30" s="122"/>
      <c r="K30" s="122"/>
      <c r="L30" s="122"/>
      <c r="M30" s="122"/>
      <c r="N30" s="122"/>
      <c r="O30" s="122"/>
      <c r="P30" s="122"/>
    </row>
    <row r="31" spans="1:17">
      <c r="A31" s="122"/>
      <c r="B31" s="122"/>
      <c r="C31" s="122"/>
      <c r="D31" s="122"/>
      <c r="E31" s="122"/>
      <c r="F31" s="122"/>
      <c r="G31" s="122"/>
      <c r="H31" s="122"/>
      <c r="I31" s="122"/>
      <c r="J31" s="122"/>
      <c r="K31" s="122"/>
      <c r="L31" s="122"/>
      <c r="M31" s="122"/>
      <c r="N31" s="122"/>
      <c r="O31" s="122"/>
      <c r="P31" s="122"/>
    </row>
    <row r="32" spans="1:17">
      <c r="A32" s="122"/>
      <c r="B32" s="122"/>
      <c r="C32" s="122"/>
      <c r="D32" s="122"/>
      <c r="E32" s="122"/>
      <c r="F32" s="122"/>
      <c r="G32" s="122"/>
      <c r="H32" s="122"/>
      <c r="I32" s="122"/>
      <c r="J32" s="122"/>
      <c r="K32" s="122"/>
      <c r="L32" s="122"/>
      <c r="M32" s="122"/>
      <c r="N32" s="122"/>
      <c r="O32" s="122"/>
      <c r="P32" s="122"/>
    </row>
    <row r="33" spans="1:16">
      <c r="A33" s="122"/>
      <c r="B33" s="122"/>
      <c r="C33" s="122"/>
      <c r="D33" s="122"/>
      <c r="E33" s="122"/>
      <c r="F33" s="122"/>
      <c r="G33" s="122"/>
      <c r="H33" s="122"/>
      <c r="I33" s="122"/>
      <c r="J33" s="122"/>
      <c r="K33" s="122"/>
      <c r="L33" s="122"/>
      <c r="M33" s="122"/>
      <c r="N33" s="122"/>
      <c r="O33" s="122"/>
      <c r="P33" s="122"/>
    </row>
    <row r="34" spans="1:16">
      <c r="A34" s="122"/>
      <c r="B34" s="122"/>
      <c r="C34" s="122"/>
      <c r="D34" s="122"/>
      <c r="E34" s="122"/>
      <c r="F34" s="122"/>
      <c r="G34" s="122"/>
      <c r="H34" s="122"/>
      <c r="I34" s="122"/>
      <c r="J34" s="122"/>
      <c r="K34" s="122"/>
      <c r="L34" s="122"/>
      <c r="M34" s="122"/>
      <c r="N34" s="122"/>
      <c r="O34" s="122"/>
      <c r="P34" s="122"/>
    </row>
    <row r="35" spans="1:16">
      <c r="A35" s="122"/>
      <c r="B35" s="122"/>
      <c r="C35" s="122"/>
      <c r="D35" s="122"/>
      <c r="E35" s="122"/>
      <c r="F35" s="122"/>
      <c r="G35" s="122"/>
      <c r="H35" s="122"/>
      <c r="I35" s="122"/>
      <c r="J35" s="122"/>
      <c r="K35" s="122"/>
      <c r="L35" s="122"/>
      <c r="M35" s="122"/>
      <c r="N35" s="122"/>
      <c r="O35" s="122"/>
      <c r="P35" s="122"/>
    </row>
    <row r="36" spans="1:16">
      <c r="A36" s="122"/>
      <c r="B36" s="122"/>
      <c r="C36" s="122"/>
      <c r="D36" s="122"/>
      <c r="E36" s="122"/>
      <c r="F36" s="122"/>
      <c r="G36" s="122"/>
      <c r="H36" s="122"/>
      <c r="I36" s="122"/>
      <c r="J36" s="122"/>
      <c r="K36" s="122"/>
      <c r="L36" s="122"/>
      <c r="M36" s="122"/>
      <c r="N36" s="122"/>
      <c r="O36" s="122"/>
      <c r="P36" s="122"/>
    </row>
    <row r="37" spans="1:16">
      <c r="A37" s="122"/>
      <c r="B37" s="122"/>
      <c r="C37" s="122"/>
      <c r="D37" s="122"/>
      <c r="E37" s="122"/>
      <c r="F37" s="122"/>
      <c r="G37" s="122"/>
      <c r="H37" s="122"/>
      <c r="I37" s="122"/>
      <c r="J37" s="122"/>
      <c r="K37" s="122"/>
      <c r="L37" s="122"/>
      <c r="M37" s="122"/>
      <c r="N37" s="122"/>
      <c r="O37" s="122"/>
      <c r="P37" s="122"/>
    </row>
    <row r="38" spans="1:16">
      <c r="A38" s="122"/>
      <c r="B38" s="122"/>
      <c r="C38" s="122"/>
      <c r="D38" s="122"/>
      <c r="E38" s="122"/>
      <c r="F38" s="122"/>
      <c r="G38" s="122"/>
      <c r="H38" s="122"/>
      <c r="I38" s="122"/>
      <c r="J38" s="122"/>
      <c r="K38" s="122"/>
      <c r="L38" s="122"/>
      <c r="M38" s="122"/>
      <c r="N38" s="122"/>
      <c r="O38" s="122"/>
      <c r="P38" s="122"/>
    </row>
    <row r="39" spans="1:16">
      <c r="A39" s="122"/>
      <c r="B39" s="122"/>
      <c r="C39" s="122"/>
      <c r="D39" s="122"/>
      <c r="E39" s="122"/>
      <c r="F39" s="122"/>
      <c r="G39" s="122"/>
      <c r="H39" s="122"/>
      <c r="I39" s="122"/>
      <c r="J39" s="122"/>
      <c r="K39" s="122"/>
      <c r="L39" s="122"/>
      <c r="M39" s="122"/>
      <c r="N39" s="122"/>
      <c r="O39" s="122"/>
      <c r="P39" s="122"/>
    </row>
    <row r="40" spans="1:16">
      <c r="A40" s="122"/>
      <c r="B40" s="122"/>
      <c r="C40" s="122"/>
      <c r="D40" s="122"/>
      <c r="E40" s="122"/>
      <c r="F40" s="122"/>
      <c r="G40" s="122"/>
      <c r="H40" s="122"/>
      <c r="I40" s="122"/>
      <c r="J40" s="122"/>
      <c r="K40" s="122"/>
      <c r="L40" s="122"/>
      <c r="M40" s="122"/>
      <c r="N40" s="122"/>
      <c r="O40" s="122"/>
      <c r="P40" s="122"/>
    </row>
  </sheetData>
  <mergeCells count="15">
    <mergeCell ref="A1:Q1"/>
    <mergeCell ref="A2:Q2"/>
    <mergeCell ref="A3:P3"/>
    <mergeCell ref="A4:A7"/>
    <mergeCell ref="B4:D4"/>
    <mergeCell ref="E4:G4"/>
    <mergeCell ref="H4:J4"/>
    <mergeCell ref="K4:M4"/>
    <mergeCell ref="N4:P4"/>
    <mergeCell ref="Q4:Q7"/>
    <mergeCell ref="B5:D5"/>
    <mergeCell ref="E5:G5"/>
    <mergeCell ref="H5:J5"/>
    <mergeCell ref="K5:M5"/>
    <mergeCell ref="N5:P5"/>
  </mergeCells>
  <printOptions horizontalCentered="1"/>
  <pageMargins left="1" right="1" top="1.5" bottom="1" header="1.5" footer="1"/>
  <pageSetup paperSize="9" scale="8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L188"/>
  <sheetViews>
    <sheetView rightToLeft="1" view="pageBreakPreview" topLeftCell="A157" zoomScale="80" zoomScaleNormal="100" zoomScaleSheetLayoutView="80" workbookViewId="0">
      <selection activeCell="AE34" sqref="AE1:AL1048576"/>
    </sheetView>
  </sheetViews>
  <sheetFormatPr defaultColWidth="9" defaultRowHeight="15"/>
  <cols>
    <col min="1" max="1" width="9.85546875" style="782" customWidth="1"/>
    <col min="2" max="2" width="20.85546875" style="782" customWidth="1"/>
    <col min="3" max="3" width="26" style="782" customWidth="1"/>
    <col min="4" max="4" width="17.140625" style="782" customWidth="1"/>
    <col min="5" max="5" width="13.140625" style="782" customWidth="1"/>
    <col min="6" max="6" width="18.5703125" style="782" customWidth="1"/>
    <col min="7" max="7" width="25.140625" style="782" customWidth="1"/>
    <col min="8" max="8" width="17" style="782" customWidth="1"/>
    <col min="9" max="9" width="15.85546875" style="782" customWidth="1"/>
    <col min="10" max="35" width="0" style="782" hidden="1" customWidth="1"/>
    <col min="36" max="36" width="11.140625" style="782" hidden="1" customWidth="1"/>
    <col min="37" max="38" width="0" style="782" hidden="1" customWidth="1"/>
    <col min="39" max="16384" width="9" style="782"/>
  </cols>
  <sheetData>
    <row r="1" spans="1:15" s="781" customFormat="1" ht="23.25" customHeight="1">
      <c r="A1" s="1608" t="s">
        <v>999</v>
      </c>
      <c r="B1" s="1608"/>
      <c r="C1" s="1608"/>
      <c r="D1" s="1608"/>
      <c r="E1" s="1608"/>
      <c r="F1" s="1608"/>
      <c r="G1" s="1608"/>
      <c r="H1" s="1608"/>
      <c r="I1" s="1608"/>
    </row>
    <row r="2" spans="1:15" ht="23.25" customHeight="1">
      <c r="A2" s="1580" t="s">
        <v>972</v>
      </c>
      <c r="B2" s="1580"/>
      <c r="C2" s="1580"/>
      <c r="D2" s="1580"/>
      <c r="E2" s="1580"/>
      <c r="F2" s="1580"/>
      <c r="G2" s="1580"/>
      <c r="H2" s="1580"/>
      <c r="I2" s="1580"/>
    </row>
    <row r="3" spans="1:15" s="783" customFormat="1" ht="20.25" customHeight="1" thickBot="1">
      <c r="A3" s="1582" t="s">
        <v>940</v>
      </c>
      <c r="B3" s="1582"/>
      <c r="C3" s="1582"/>
      <c r="D3" s="1582"/>
      <c r="E3" s="1582"/>
      <c r="F3" s="1582"/>
      <c r="G3" s="1582"/>
      <c r="H3" s="1582"/>
      <c r="I3" s="745" t="s">
        <v>941</v>
      </c>
    </row>
    <row r="4" spans="1:15" s="783" customFormat="1" ht="25.5" customHeight="1" thickTop="1" thickBot="1">
      <c r="A4" s="1596" t="s">
        <v>3</v>
      </c>
      <c r="B4" s="1596" t="s">
        <v>892</v>
      </c>
      <c r="C4" s="1599" t="s">
        <v>893</v>
      </c>
      <c r="D4" s="1601" t="s">
        <v>894</v>
      </c>
      <c r="E4" s="1599" t="s">
        <v>895</v>
      </c>
      <c r="F4" s="1599" t="s">
        <v>896</v>
      </c>
      <c r="G4" s="1599" t="s">
        <v>897</v>
      </c>
      <c r="H4" s="1596" t="s">
        <v>683</v>
      </c>
      <c r="I4" s="1596" t="s">
        <v>5</v>
      </c>
    </row>
    <row r="5" spans="1:15" s="783" customFormat="1" ht="23.25" customHeight="1" thickTop="1" thickBot="1">
      <c r="A5" s="1597"/>
      <c r="B5" s="1597"/>
      <c r="C5" s="1596"/>
      <c r="D5" s="1585"/>
      <c r="E5" s="1596"/>
      <c r="F5" s="1596"/>
      <c r="G5" s="1596"/>
      <c r="H5" s="1597"/>
      <c r="I5" s="1597"/>
    </row>
    <row r="6" spans="1:15" s="783" customFormat="1" ht="4.5" customHeight="1" thickTop="1" thickBot="1">
      <c r="A6" s="1597"/>
      <c r="B6" s="1597"/>
      <c r="C6" s="1600"/>
      <c r="D6" s="1586"/>
      <c r="E6" s="1600"/>
      <c r="F6" s="1600"/>
      <c r="G6" s="1600"/>
      <c r="H6" s="1597"/>
      <c r="I6" s="1597"/>
    </row>
    <row r="7" spans="1:15" s="783" customFormat="1" ht="42" customHeight="1" thickBot="1">
      <c r="A7" s="1597"/>
      <c r="B7" s="1597"/>
      <c r="C7" s="785" t="s">
        <v>898</v>
      </c>
      <c r="D7" s="786" t="s">
        <v>899</v>
      </c>
      <c r="E7" s="785" t="s">
        <v>900</v>
      </c>
      <c r="F7" s="785" t="s">
        <v>901</v>
      </c>
      <c r="G7" s="785" t="s">
        <v>902</v>
      </c>
      <c r="H7" s="1597"/>
      <c r="I7" s="1597"/>
    </row>
    <row r="8" spans="1:15" ht="18" customHeight="1">
      <c r="A8" s="1584" t="s">
        <v>12</v>
      </c>
      <c r="B8" s="787" t="s">
        <v>688</v>
      </c>
      <c r="C8" s="1071" t="s">
        <v>955</v>
      </c>
      <c r="D8" s="1071" t="s">
        <v>955</v>
      </c>
      <c r="E8" s="1071" t="s">
        <v>955</v>
      </c>
      <c r="F8" s="1071" t="s">
        <v>955</v>
      </c>
      <c r="G8" s="1071" t="s">
        <v>955</v>
      </c>
      <c r="H8" s="788" t="s">
        <v>903</v>
      </c>
      <c r="I8" s="1587" t="s">
        <v>849</v>
      </c>
    </row>
    <row r="9" spans="1:15" ht="18" customHeight="1">
      <c r="A9" s="1585"/>
      <c r="B9" s="757" t="s">
        <v>904</v>
      </c>
      <c r="C9" s="1072" t="s">
        <v>955</v>
      </c>
      <c r="D9" s="1072" t="s">
        <v>955</v>
      </c>
      <c r="E9" s="1072" t="s">
        <v>955</v>
      </c>
      <c r="F9" s="1072" t="s">
        <v>955</v>
      </c>
      <c r="G9" s="1072" t="s">
        <v>955</v>
      </c>
      <c r="H9" s="789" t="s">
        <v>905</v>
      </c>
      <c r="I9" s="1588"/>
    </row>
    <row r="10" spans="1:15" ht="18" customHeight="1">
      <c r="A10" s="1585"/>
      <c r="B10" s="757" t="s">
        <v>906</v>
      </c>
      <c r="C10" s="1072" t="s">
        <v>955</v>
      </c>
      <c r="D10" s="1072" t="s">
        <v>955</v>
      </c>
      <c r="E10" s="1072" t="s">
        <v>955</v>
      </c>
      <c r="F10" s="1072" t="s">
        <v>955</v>
      </c>
      <c r="G10" s="1072" t="s">
        <v>955</v>
      </c>
      <c r="H10" s="789" t="s">
        <v>907</v>
      </c>
      <c r="I10" s="1588"/>
    </row>
    <row r="11" spans="1:15" ht="18" customHeight="1">
      <c r="A11" s="1585"/>
      <c r="B11" s="757" t="s">
        <v>908</v>
      </c>
      <c r="C11" s="1072" t="s">
        <v>955</v>
      </c>
      <c r="D11" s="1072" t="s">
        <v>955</v>
      </c>
      <c r="E11" s="1072" t="s">
        <v>955</v>
      </c>
      <c r="F11" s="1072" t="s">
        <v>955</v>
      </c>
      <c r="G11" s="1072" t="s">
        <v>955</v>
      </c>
      <c r="H11" s="790" t="s">
        <v>909</v>
      </c>
      <c r="I11" s="1588"/>
    </row>
    <row r="12" spans="1:15" ht="18" customHeight="1">
      <c r="A12" s="1585"/>
      <c r="B12" s="757" t="s">
        <v>696</v>
      </c>
      <c r="C12" s="1072" t="s">
        <v>955</v>
      </c>
      <c r="D12" s="1072" t="s">
        <v>955</v>
      </c>
      <c r="E12" s="1072" t="s">
        <v>955</v>
      </c>
      <c r="F12" s="1072" t="s">
        <v>955</v>
      </c>
      <c r="G12" s="1072" t="s">
        <v>955</v>
      </c>
      <c r="H12" s="789" t="s">
        <v>910</v>
      </c>
      <c r="I12" s="1588"/>
    </row>
    <row r="13" spans="1:15" ht="18" customHeight="1">
      <c r="A13" s="1585"/>
      <c r="B13" s="757" t="s">
        <v>698</v>
      </c>
      <c r="C13" s="1072" t="s">
        <v>955</v>
      </c>
      <c r="D13" s="1072" t="s">
        <v>955</v>
      </c>
      <c r="E13" s="1072" t="s">
        <v>955</v>
      </c>
      <c r="F13" s="1072" t="s">
        <v>955</v>
      </c>
      <c r="G13" s="1072" t="s">
        <v>955</v>
      </c>
      <c r="H13" s="789" t="s">
        <v>911</v>
      </c>
      <c r="I13" s="1588"/>
    </row>
    <row r="14" spans="1:15" ht="18" customHeight="1" thickBot="1">
      <c r="A14" s="1585"/>
      <c r="B14" s="763" t="s">
        <v>452</v>
      </c>
      <c r="C14" s="1073" t="s">
        <v>955</v>
      </c>
      <c r="D14" s="1073" t="s">
        <v>955</v>
      </c>
      <c r="E14" s="1073" t="s">
        <v>955</v>
      </c>
      <c r="F14" s="1073" t="s">
        <v>955</v>
      </c>
      <c r="G14" s="1073" t="s">
        <v>955</v>
      </c>
      <c r="H14" s="875" t="s">
        <v>912</v>
      </c>
      <c r="I14" s="1588"/>
    </row>
    <row r="15" spans="1:15" ht="18" customHeight="1" thickBot="1">
      <c r="A15" s="1586"/>
      <c r="B15" s="877" t="s">
        <v>4</v>
      </c>
      <c r="C15" s="1074" t="s">
        <v>955</v>
      </c>
      <c r="D15" s="1074" t="s">
        <v>955</v>
      </c>
      <c r="E15" s="1074" t="s">
        <v>955</v>
      </c>
      <c r="F15" s="1074" t="s">
        <v>955</v>
      </c>
      <c r="G15" s="1074" t="s">
        <v>955</v>
      </c>
      <c r="H15" s="878" t="s">
        <v>8</v>
      </c>
      <c r="I15" s="1589"/>
    </row>
    <row r="16" spans="1:15" ht="18" customHeight="1">
      <c r="A16" s="1584" t="s">
        <v>14</v>
      </c>
      <c r="B16" s="767" t="s">
        <v>688</v>
      </c>
      <c r="C16" s="1071">
        <v>0</v>
      </c>
      <c r="D16" s="1071">
        <v>0</v>
      </c>
      <c r="E16" s="1071">
        <v>0</v>
      </c>
      <c r="F16" s="1075">
        <f>C16+D16-E16*0%</f>
        <v>0</v>
      </c>
      <c r="G16" s="1028">
        <f>SUM(C16+D16-E16-F16)</f>
        <v>0</v>
      </c>
      <c r="H16" s="876" t="s">
        <v>903</v>
      </c>
      <c r="I16" s="1587" t="s">
        <v>15</v>
      </c>
      <c r="J16" s="792"/>
      <c r="K16" s="793"/>
      <c r="L16" s="793"/>
      <c r="M16" s="793"/>
      <c r="N16" s="793"/>
      <c r="O16" s="794"/>
    </row>
    <row r="17" spans="1:15" ht="18" customHeight="1">
      <c r="A17" s="1585"/>
      <c r="B17" s="757" t="s">
        <v>904</v>
      </c>
      <c r="C17" s="1072">
        <v>0</v>
      </c>
      <c r="D17" s="1072">
        <v>0</v>
      </c>
      <c r="E17" s="1072">
        <v>0</v>
      </c>
      <c r="F17" s="1076">
        <f>(C17+D17-E17)*4%</f>
        <v>0</v>
      </c>
      <c r="G17" s="1026">
        <f t="shared" ref="G17:G22" si="0">SUM(C17+D17-E17-F17)</f>
        <v>0</v>
      </c>
      <c r="H17" s="795" t="s">
        <v>905</v>
      </c>
      <c r="I17" s="1588"/>
      <c r="J17" s="796"/>
      <c r="K17" s="797"/>
      <c r="L17" s="797"/>
      <c r="M17" s="797"/>
      <c r="N17" s="797"/>
      <c r="O17" s="798"/>
    </row>
    <row r="18" spans="1:15" ht="18" customHeight="1">
      <c r="A18" s="1585"/>
      <c r="B18" s="757" t="s">
        <v>906</v>
      </c>
      <c r="C18" s="1072">
        <f>N18+M18+L18+K18+J18</f>
        <v>19715</v>
      </c>
      <c r="D18" s="1072">
        <v>0</v>
      </c>
      <c r="E18" s="1072">
        <v>0</v>
      </c>
      <c r="F18" s="1076">
        <f>(C18+D18-E18)*10%</f>
        <v>1971.5</v>
      </c>
      <c r="G18" s="1026">
        <f t="shared" si="0"/>
        <v>17743.5</v>
      </c>
      <c r="H18" s="795" t="s">
        <v>907</v>
      </c>
      <c r="I18" s="1588"/>
      <c r="J18" s="796">
        <v>9000</v>
      </c>
      <c r="K18" s="797">
        <v>3915</v>
      </c>
      <c r="L18" s="797">
        <v>400</v>
      </c>
      <c r="M18" s="797">
        <v>1000</v>
      </c>
      <c r="N18" s="797">
        <v>5400</v>
      </c>
      <c r="O18" s="798">
        <f>N18+M18+L18+K18+J18</f>
        <v>19715</v>
      </c>
    </row>
    <row r="19" spans="1:15" ht="18" customHeight="1">
      <c r="A19" s="1585"/>
      <c r="B19" s="757" t="s">
        <v>908</v>
      </c>
      <c r="C19" s="1072">
        <f t="shared" ref="C19:C22" si="1">N19+M19+L19+K19+J19</f>
        <v>0</v>
      </c>
      <c r="D19" s="1072">
        <v>0</v>
      </c>
      <c r="E19" s="1072">
        <v>0</v>
      </c>
      <c r="F19" s="1076">
        <f t="shared" ref="F19" si="2">(C19+D19-E19)*10%</f>
        <v>0</v>
      </c>
      <c r="G19" s="1026">
        <f>SUM(C19+D19-E19-F19)</f>
        <v>0</v>
      </c>
      <c r="H19" s="795" t="s">
        <v>909</v>
      </c>
      <c r="I19" s="1588"/>
      <c r="J19" s="796"/>
      <c r="K19" s="797"/>
      <c r="L19" s="797"/>
      <c r="M19" s="797"/>
      <c r="N19" s="797"/>
      <c r="O19" s="798">
        <f t="shared" ref="O19:O23" si="3">N19+M19+L19+K19+J19</f>
        <v>0</v>
      </c>
    </row>
    <row r="20" spans="1:15" ht="18" customHeight="1">
      <c r="A20" s="1585"/>
      <c r="B20" s="757" t="s">
        <v>696</v>
      </c>
      <c r="C20" s="1072">
        <f t="shared" si="1"/>
        <v>1000</v>
      </c>
      <c r="D20" s="1072">
        <v>0</v>
      </c>
      <c r="E20" s="1072">
        <v>0</v>
      </c>
      <c r="F20" s="1076">
        <f>(C20+D20-E20)*20%</f>
        <v>200</v>
      </c>
      <c r="G20" s="1026">
        <f t="shared" si="0"/>
        <v>800</v>
      </c>
      <c r="H20" s="795" t="s">
        <v>910</v>
      </c>
      <c r="I20" s="1588"/>
      <c r="J20" s="796"/>
      <c r="K20" s="797">
        <v>1000</v>
      </c>
      <c r="L20" s="797"/>
      <c r="M20" s="797"/>
      <c r="N20" s="797"/>
      <c r="O20" s="798">
        <f t="shared" si="3"/>
        <v>1000</v>
      </c>
    </row>
    <row r="21" spans="1:15" ht="18" customHeight="1">
      <c r="A21" s="1585"/>
      <c r="B21" s="757" t="s">
        <v>698</v>
      </c>
      <c r="C21" s="1072">
        <f t="shared" si="1"/>
        <v>47609</v>
      </c>
      <c r="D21" s="1072">
        <v>0</v>
      </c>
      <c r="E21" s="1072">
        <v>0</v>
      </c>
      <c r="F21" s="1076">
        <f>(C21+D21-E21)*10%</f>
        <v>4760.9000000000005</v>
      </c>
      <c r="G21" s="1026">
        <f t="shared" si="0"/>
        <v>42848.1</v>
      </c>
      <c r="H21" s="795" t="s">
        <v>911</v>
      </c>
      <c r="I21" s="1588"/>
      <c r="J21" s="796">
        <v>20000</v>
      </c>
      <c r="K21" s="797">
        <v>5000</v>
      </c>
      <c r="L21" s="797">
        <v>3609</v>
      </c>
      <c r="M21" s="797">
        <v>9000</v>
      </c>
      <c r="N21" s="797">
        <v>10000</v>
      </c>
      <c r="O21" s="798">
        <f t="shared" si="3"/>
        <v>47609</v>
      </c>
    </row>
    <row r="22" spans="1:15" ht="18" customHeight="1" thickBot="1">
      <c r="A22" s="1585"/>
      <c r="B22" s="763" t="s">
        <v>452</v>
      </c>
      <c r="C22" s="1073">
        <f t="shared" si="1"/>
        <v>0</v>
      </c>
      <c r="D22" s="1073">
        <v>0</v>
      </c>
      <c r="E22" s="1073">
        <v>0</v>
      </c>
      <c r="F22" s="1077">
        <f>(C22+D22-E22)*20%</f>
        <v>0</v>
      </c>
      <c r="G22" s="1029">
        <f t="shared" si="0"/>
        <v>0</v>
      </c>
      <c r="H22" s="827" t="s">
        <v>912</v>
      </c>
      <c r="I22" s="1588"/>
      <c r="J22" s="796"/>
      <c r="K22" s="797"/>
      <c r="L22" s="797"/>
      <c r="M22" s="797"/>
      <c r="N22" s="797"/>
      <c r="O22" s="798">
        <f t="shared" si="3"/>
        <v>0</v>
      </c>
    </row>
    <row r="23" spans="1:15" ht="18" customHeight="1" thickBot="1">
      <c r="A23" s="1586"/>
      <c r="B23" s="877" t="s">
        <v>4</v>
      </c>
      <c r="C23" s="1074">
        <f>SUM(C16:C22)</f>
        <v>68324</v>
      </c>
      <c r="D23" s="1074">
        <f t="shared" ref="D23:E23" si="4">SUM(D16:D22)</f>
        <v>0</v>
      </c>
      <c r="E23" s="1074">
        <f t="shared" si="4"/>
        <v>0</v>
      </c>
      <c r="F23" s="1078">
        <f>SUM(F16:F22)</f>
        <v>6932.4000000000005</v>
      </c>
      <c r="G23" s="1078">
        <f t="shared" ref="G23" si="5">SUM(C23,D23,-E24-F23)</f>
        <v>61391.6</v>
      </c>
      <c r="H23" s="1027" t="s">
        <v>8</v>
      </c>
      <c r="I23" s="1589"/>
      <c r="J23" s="796">
        <f>SUM(J16:J22)</f>
        <v>29000</v>
      </c>
      <c r="K23" s="797">
        <f>SUM(K16:K22)</f>
        <v>9915</v>
      </c>
      <c r="L23" s="797">
        <f>SUM(L16:L22)</f>
        <v>4009</v>
      </c>
      <c r="M23" s="797">
        <f t="shared" ref="M23:N23" si="6">SUM(M16:M22)</f>
        <v>10000</v>
      </c>
      <c r="N23" s="797">
        <f t="shared" si="6"/>
        <v>15400</v>
      </c>
      <c r="O23" s="798">
        <f t="shared" si="3"/>
        <v>68324</v>
      </c>
    </row>
    <row r="24" spans="1:15" ht="18" customHeight="1">
      <c r="A24" s="1590" t="s">
        <v>16</v>
      </c>
      <c r="B24" s="1030" t="s">
        <v>688</v>
      </c>
      <c r="C24" s="1079">
        <v>0</v>
      </c>
      <c r="D24" s="1079">
        <v>0</v>
      </c>
      <c r="E24" s="1079">
        <v>0</v>
      </c>
      <c r="F24" s="1080">
        <f>C24+D24-E24*0%</f>
        <v>0</v>
      </c>
      <c r="G24" s="1031">
        <f>SUM(C24+D24-E24-F24)</f>
        <v>0</v>
      </c>
      <c r="H24" s="1032" t="s">
        <v>903</v>
      </c>
      <c r="I24" s="1593" t="s">
        <v>178</v>
      </c>
      <c r="J24" s="796"/>
      <c r="K24" s="797"/>
      <c r="L24" s="797"/>
      <c r="M24" s="797"/>
      <c r="N24" s="797"/>
      <c r="O24" s="798"/>
    </row>
    <row r="25" spans="1:15" ht="18" customHeight="1">
      <c r="A25" s="1591"/>
      <c r="B25" s="1033" t="s">
        <v>904</v>
      </c>
      <c r="C25" s="1081">
        <v>0</v>
      </c>
      <c r="D25" s="1081">
        <v>0</v>
      </c>
      <c r="E25" s="1081">
        <v>0</v>
      </c>
      <c r="F25" s="1082">
        <f>(C25+D25-E25)*4%</f>
        <v>0</v>
      </c>
      <c r="G25" s="1034">
        <f t="shared" ref="G25:G30" si="7">SUM(C25+D25-E25-F25)</f>
        <v>0</v>
      </c>
      <c r="H25" s="1035" t="s">
        <v>905</v>
      </c>
      <c r="I25" s="1594"/>
      <c r="J25" s="799"/>
      <c r="K25" s="800"/>
      <c r="L25" s="801" t="s">
        <v>14</v>
      </c>
      <c r="M25" s="800"/>
      <c r="N25" s="800"/>
      <c r="O25" s="802"/>
    </row>
    <row r="26" spans="1:15" ht="18" customHeight="1">
      <c r="A26" s="1591"/>
      <c r="B26" s="1033" t="s">
        <v>906</v>
      </c>
      <c r="C26" s="1081">
        <v>30000</v>
      </c>
      <c r="D26" s="1081">
        <v>0</v>
      </c>
      <c r="E26" s="1081">
        <v>0</v>
      </c>
      <c r="F26" s="1082">
        <f>(C26+D26-E26)*10%</f>
        <v>3000</v>
      </c>
      <c r="G26" s="1034">
        <f>SUM(C26+D26-E26-F26)</f>
        <v>27000</v>
      </c>
      <c r="H26" s="1035" t="s">
        <v>907</v>
      </c>
      <c r="I26" s="1594"/>
    </row>
    <row r="27" spans="1:15" ht="18" customHeight="1">
      <c r="A27" s="1591"/>
      <c r="B27" s="1033" t="s">
        <v>908</v>
      </c>
      <c r="C27" s="1081">
        <v>0</v>
      </c>
      <c r="D27" s="1081">
        <v>0</v>
      </c>
      <c r="E27" s="1081">
        <v>0</v>
      </c>
      <c r="F27" s="1082">
        <f t="shared" ref="F27" si="8">(C27+D27-E27)*10%</f>
        <v>0</v>
      </c>
      <c r="G27" s="1034">
        <f>SUM(C27+D27-E27-F27)</f>
        <v>0</v>
      </c>
      <c r="H27" s="1035" t="s">
        <v>909</v>
      </c>
      <c r="I27" s="1594"/>
    </row>
    <row r="28" spans="1:15" ht="18" customHeight="1">
      <c r="A28" s="1591"/>
      <c r="B28" s="1033" t="s">
        <v>696</v>
      </c>
      <c r="C28" s="1081">
        <v>15000</v>
      </c>
      <c r="D28" s="1081">
        <v>0</v>
      </c>
      <c r="E28" s="1081">
        <v>0</v>
      </c>
      <c r="F28" s="1082">
        <f>(C28+D28-E28)*20%</f>
        <v>3000</v>
      </c>
      <c r="G28" s="1034">
        <f t="shared" si="7"/>
        <v>12000</v>
      </c>
      <c r="H28" s="1035" t="s">
        <v>910</v>
      </c>
      <c r="I28" s="1594"/>
    </row>
    <row r="29" spans="1:15" ht="18" customHeight="1">
      <c r="A29" s="1591"/>
      <c r="B29" s="1033" t="s">
        <v>698</v>
      </c>
      <c r="C29" s="1081">
        <v>17000</v>
      </c>
      <c r="D29" s="1081">
        <v>0</v>
      </c>
      <c r="E29" s="1081">
        <v>0</v>
      </c>
      <c r="F29" s="1082">
        <f>(C29+D29-E29)*10%</f>
        <v>1700</v>
      </c>
      <c r="G29" s="1034">
        <f t="shared" si="7"/>
        <v>15300</v>
      </c>
      <c r="H29" s="1035" t="s">
        <v>911</v>
      </c>
      <c r="I29" s="1594"/>
    </row>
    <row r="30" spans="1:15" ht="18" customHeight="1" thickBot="1">
      <c r="A30" s="1591"/>
      <c r="B30" s="1036" t="s">
        <v>452</v>
      </c>
      <c r="C30" s="1083">
        <v>0</v>
      </c>
      <c r="D30" s="1083">
        <v>0</v>
      </c>
      <c r="E30" s="1083">
        <v>0</v>
      </c>
      <c r="F30" s="1084">
        <f>(C30+D30-E30)*20%</f>
        <v>0</v>
      </c>
      <c r="G30" s="1037">
        <f t="shared" si="7"/>
        <v>0</v>
      </c>
      <c r="H30" s="1039" t="s">
        <v>912</v>
      </c>
      <c r="I30" s="1594"/>
    </row>
    <row r="31" spans="1:15" ht="18" customHeight="1" thickBot="1">
      <c r="A31" s="1592"/>
      <c r="B31" s="1038" t="s">
        <v>4</v>
      </c>
      <c r="C31" s="1085">
        <f>SUM(C24:C30)</f>
        <v>62000</v>
      </c>
      <c r="D31" s="1085">
        <f>SUM(D24:D30)</f>
        <v>0</v>
      </c>
      <c r="E31" s="1085">
        <f>SUM(E24:E30)</f>
        <v>0</v>
      </c>
      <c r="F31" s="1086">
        <f t="shared" ref="F31" si="9">SUM(F24:F30)</f>
        <v>7700</v>
      </c>
      <c r="G31" s="1086">
        <f t="shared" ref="G31" si="10">SUM(C31,D31,-E32-F31)</f>
        <v>54300</v>
      </c>
      <c r="H31" s="1040" t="s">
        <v>8</v>
      </c>
      <c r="I31" s="1595"/>
    </row>
    <row r="32" spans="1:15" ht="25.5" customHeight="1">
      <c r="A32" s="803" t="s">
        <v>913</v>
      </c>
      <c r="B32" s="804"/>
      <c r="C32" s="805"/>
      <c r="D32" s="805"/>
      <c r="E32" s="805"/>
      <c r="F32" s="805"/>
      <c r="G32" s="805"/>
      <c r="H32" s="806"/>
      <c r="I32" s="807"/>
      <c r="J32" s="808"/>
      <c r="K32" s="808"/>
      <c r="L32" s="808"/>
      <c r="M32" s="808"/>
      <c r="N32" s="808"/>
      <c r="O32" s="808"/>
    </row>
    <row r="33" spans="1:15" ht="15" customHeight="1">
      <c r="A33" s="1087" t="s">
        <v>914</v>
      </c>
      <c r="B33" s="1087"/>
      <c r="C33" s="1087"/>
      <c r="D33" s="1087"/>
      <c r="E33" s="1088"/>
      <c r="F33" s="1088"/>
      <c r="G33" s="1088"/>
      <c r="H33" s="1089"/>
      <c r="I33" s="1089"/>
      <c r="J33" s="808"/>
      <c r="K33" s="808"/>
      <c r="L33" s="808"/>
      <c r="M33" s="808"/>
      <c r="N33" s="808"/>
      <c r="O33" s="808"/>
    </row>
    <row r="34" spans="1:15" s="811" customFormat="1" ht="19.5" customHeight="1">
      <c r="A34" s="1090" t="s">
        <v>915</v>
      </c>
      <c r="B34" s="1090"/>
      <c r="C34" s="1090"/>
      <c r="D34" s="1090"/>
      <c r="E34" s="1090"/>
      <c r="F34" s="1088"/>
      <c r="G34" s="1090"/>
      <c r="H34" s="806"/>
      <c r="I34" s="807"/>
      <c r="J34" s="810"/>
      <c r="K34" s="810"/>
      <c r="L34" s="810"/>
      <c r="M34" s="810"/>
      <c r="N34" s="810"/>
      <c r="O34" s="810"/>
    </row>
    <row r="35" spans="1:15" s="814" customFormat="1" ht="21.75" customHeight="1">
      <c r="A35" s="1090" t="s">
        <v>916</v>
      </c>
      <c r="B35" s="812"/>
      <c r="C35" s="1090"/>
      <c r="D35" s="1090"/>
      <c r="E35" s="1090"/>
      <c r="F35" s="1090"/>
      <c r="G35" s="1091"/>
      <c r="H35" s="806"/>
      <c r="I35" s="807"/>
      <c r="J35" s="809"/>
      <c r="K35" s="809"/>
      <c r="L35" s="809"/>
      <c r="M35" s="809"/>
      <c r="N35" s="809"/>
      <c r="O35" s="809"/>
    </row>
    <row r="36" spans="1:15" s="814" customFormat="1" ht="18" hidden="1">
      <c r="A36" s="1092"/>
      <c r="B36" s="815"/>
      <c r="C36" s="1093"/>
      <c r="D36" s="1092"/>
      <c r="E36" s="1092"/>
      <c r="F36" s="1092"/>
      <c r="G36" s="1092"/>
      <c r="H36" s="816"/>
      <c r="I36" s="1056"/>
    </row>
    <row r="37" spans="1:15" s="814" customFormat="1" ht="18">
      <c r="A37" s="1092"/>
      <c r="B37" s="815"/>
      <c r="C37" s="1093"/>
      <c r="D37" s="1092"/>
      <c r="E37" s="1092"/>
      <c r="F37" s="1092"/>
      <c r="G37" s="1092"/>
      <c r="H37" s="816"/>
      <c r="I37" s="1056"/>
    </row>
    <row r="38" spans="1:15" s="814" customFormat="1" ht="18">
      <c r="A38" s="1092"/>
      <c r="B38" s="815"/>
      <c r="C38" s="1093"/>
      <c r="D38" s="1092"/>
      <c r="E38" s="1092"/>
      <c r="F38" s="1092"/>
      <c r="G38" s="1092"/>
      <c r="H38" s="816"/>
      <c r="I38" s="1056"/>
    </row>
    <row r="39" spans="1:15" s="814" customFormat="1" ht="37.5" customHeight="1" thickBot="1">
      <c r="A39" s="1582" t="s">
        <v>942</v>
      </c>
      <c r="B39" s="1582"/>
      <c r="C39" s="818"/>
      <c r="D39" s="818"/>
      <c r="E39" s="818"/>
      <c r="F39" s="818"/>
      <c r="G39" s="1583" t="s">
        <v>943</v>
      </c>
      <c r="H39" s="1583"/>
      <c r="I39" s="1583"/>
    </row>
    <row r="40" spans="1:15" s="814" customFormat="1" ht="16.5" customHeight="1" thickTop="1" thickBot="1">
      <c r="A40" s="1596" t="s">
        <v>3</v>
      </c>
      <c r="B40" s="1596" t="s">
        <v>892</v>
      </c>
      <c r="C40" s="1599" t="s">
        <v>893</v>
      </c>
      <c r="D40" s="1601" t="s">
        <v>894</v>
      </c>
      <c r="E40" s="1599" t="s">
        <v>895</v>
      </c>
      <c r="F40" s="1599" t="s">
        <v>896</v>
      </c>
      <c r="G40" s="1599" t="s">
        <v>897</v>
      </c>
      <c r="H40" s="1596" t="s">
        <v>683</v>
      </c>
      <c r="I40" s="1596" t="s">
        <v>5</v>
      </c>
    </row>
    <row r="41" spans="1:15" s="814" customFormat="1" ht="16.5" customHeight="1" thickTop="1" thickBot="1">
      <c r="A41" s="1597"/>
      <c r="B41" s="1597"/>
      <c r="C41" s="1596"/>
      <c r="D41" s="1585"/>
      <c r="E41" s="1596"/>
      <c r="F41" s="1596"/>
      <c r="G41" s="1596"/>
      <c r="H41" s="1597"/>
      <c r="I41" s="1597"/>
    </row>
    <row r="42" spans="1:15" s="814" customFormat="1" ht="16.5" customHeight="1" thickTop="1" thickBot="1">
      <c r="A42" s="1597"/>
      <c r="B42" s="1597"/>
      <c r="C42" s="1600"/>
      <c r="D42" s="1586"/>
      <c r="E42" s="1600"/>
      <c r="F42" s="1600"/>
      <c r="G42" s="1600"/>
      <c r="H42" s="1597"/>
      <c r="I42" s="1597"/>
    </row>
    <row r="43" spans="1:15" s="814" customFormat="1" ht="61.5" customHeight="1" thickBot="1">
      <c r="A43" s="1598"/>
      <c r="B43" s="1598"/>
      <c r="C43" s="819" t="s">
        <v>898</v>
      </c>
      <c r="D43" s="786" t="s">
        <v>899</v>
      </c>
      <c r="E43" s="819" t="s">
        <v>900</v>
      </c>
      <c r="F43" s="819" t="s">
        <v>901</v>
      </c>
      <c r="G43" s="819" t="s">
        <v>902</v>
      </c>
      <c r="H43" s="1597"/>
      <c r="I43" s="1598"/>
    </row>
    <row r="44" spans="1:15" s="814" customFormat="1" ht="20.100000000000001" customHeight="1">
      <c r="A44" s="1584" t="s">
        <v>18</v>
      </c>
      <c r="B44" s="1030" t="s">
        <v>688</v>
      </c>
      <c r="C44" s="1079">
        <v>0</v>
      </c>
      <c r="D44" s="1079">
        <v>0</v>
      </c>
      <c r="E44" s="1079">
        <v>0</v>
      </c>
      <c r="F44" s="1080">
        <f>C44+D44-E44*0%</f>
        <v>0</v>
      </c>
      <c r="G44" s="1031">
        <f>SUM(C44+D44-E44-F44)</f>
        <v>0</v>
      </c>
      <c r="H44" s="1032" t="s">
        <v>903</v>
      </c>
      <c r="I44" s="1587" t="s">
        <v>19</v>
      </c>
    </row>
    <row r="45" spans="1:15" s="814" customFormat="1" ht="20.100000000000001" customHeight="1">
      <c r="A45" s="1585"/>
      <c r="B45" s="1033" t="s">
        <v>904</v>
      </c>
      <c r="C45" s="1081">
        <v>0</v>
      </c>
      <c r="D45" s="1081">
        <v>0</v>
      </c>
      <c r="E45" s="1081">
        <v>0</v>
      </c>
      <c r="F45" s="1082">
        <f>(C45+D45-E45)*4%</f>
        <v>0</v>
      </c>
      <c r="G45" s="1034">
        <f t="shared" ref="G45:G50" si="11">SUM(C45+D45-E45-F45)</f>
        <v>0</v>
      </c>
      <c r="H45" s="1035" t="s">
        <v>905</v>
      </c>
      <c r="I45" s="1588"/>
    </row>
    <row r="46" spans="1:15" s="814" customFormat="1" ht="20.100000000000001" customHeight="1">
      <c r="A46" s="1585"/>
      <c r="B46" s="1033" t="s">
        <v>906</v>
      </c>
      <c r="C46" s="1081">
        <v>150</v>
      </c>
      <c r="D46" s="1081">
        <v>0</v>
      </c>
      <c r="E46" s="1081">
        <v>0</v>
      </c>
      <c r="F46" s="1082">
        <f>(C46+D46-E46)*10%</f>
        <v>15</v>
      </c>
      <c r="G46" s="1034">
        <f>SUM(C46+D46-E46-F46)</f>
        <v>135</v>
      </c>
      <c r="H46" s="1035" t="s">
        <v>907</v>
      </c>
      <c r="I46" s="1588"/>
    </row>
    <row r="47" spans="1:15" s="814" customFormat="1" ht="20.100000000000001" customHeight="1">
      <c r="A47" s="1585"/>
      <c r="B47" s="1033" t="s">
        <v>908</v>
      </c>
      <c r="C47" s="1081">
        <v>0</v>
      </c>
      <c r="D47" s="1081">
        <v>0</v>
      </c>
      <c r="E47" s="1081">
        <v>0</v>
      </c>
      <c r="F47" s="1082">
        <f>(C47+D47-E47)*10%</f>
        <v>0</v>
      </c>
      <c r="G47" s="1034">
        <f>SUM(C47+D47-E47-F47)</f>
        <v>0</v>
      </c>
      <c r="H47" s="1035" t="s">
        <v>909</v>
      </c>
      <c r="I47" s="1588"/>
    </row>
    <row r="48" spans="1:15" s="814" customFormat="1" ht="20.100000000000001" customHeight="1">
      <c r="A48" s="1585"/>
      <c r="B48" s="1033" t="s">
        <v>696</v>
      </c>
      <c r="C48" s="1081">
        <v>0</v>
      </c>
      <c r="D48" s="1081">
        <v>0</v>
      </c>
      <c r="E48" s="1081">
        <v>0</v>
      </c>
      <c r="F48" s="1082">
        <f>(C48+D48-E48)*20%</f>
        <v>0</v>
      </c>
      <c r="G48" s="1034">
        <f t="shared" si="11"/>
        <v>0</v>
      </c>
      <c r="H48" s="1035" t="s">
        <v>910</v>
      </c>
      <c r="I48" s="1588"/>
    </row>
    <row r="49" spans="1:38" s="814" customFormat="1" ht="20.100000000000001" customHeight="1">
      <c r="A49" s="1585"/>
      <c r="B49" s="1033" t="s">
        <v>698</v>
      </c>
      <c r="C49" s="1081">
        <v>250</v>
      </c>
      <c r="D49" s="1081">
        <v>0</v>
      </c>
      <c r="E49" s="1081">
        <v>0</v>
      </c>
      <c r="F49" s="1082">
        <f>(C49+D49-E49)*10%</f>
        <v>25</v>
      </c>
      <c r="G49" s="1034">
        <f t="shared" si="11"/>
        <v>225</v>
      </c>
      <c r="H49" s="1035" t="s">
        <v>911</v>
      </c>
      <c r="I49" s="1588"/>
    </row>
    <row r="50" spans="1:38" s="814" customFormat="1" ht="20.100000000000001" customHeight="1" thickBot="1">
      <c r="A50" s="1585"/>
      <c r="B50" s="1036" t="s">
        <v>452</v>
      </c>
      <c r="C50" s="1083">
        <v>0</v>
      </c>
      <c r="D50" s="1083">
        <v>0</v>
      </c>
      <c r="E50" s="1083">
        <v>0</v>
      </c>
      <c r="F50" s="1084">
        <f>(C50+D50-E50)*20%</f>
        <v>0</v>
      </c>
      <c r="G50" s="1037">
        <f t="shared" si="11"/>
        <v>0</v>
      </c>
      <c r="H50" s="1039" t="s">
        <v>912</v>
      </c>
      <c r="I50" s="1588"/>
    </row>
    <row r="51" spans="1:38" s="814" customFormat="1" ht="20.100000000000001" customHeight="1" thickBot="1">
      <c r="A51" s="1586"/>
      <c r="B51" s="1038" t="s">
        <v>4</v>
      </c>
      <c r="C51" s="1085">
        <f>SUM(C44:C50)</f>
        <v>400</v>
      </c>
      <c r="D51" s="1085">
        <v>0</v>
      </c>
      <c r="E51" s="1085">
        <v>0</v>
      </c>
      <c r="F51" s="1086">
        <f t="shared" ref="F51" si="12">SUM(F44:F50)</f>
        <v>40</v>
      </c>
      <c r="G51" s="1086">
        <f t="shared" ref="G51" si="13">SUM(C51,D51,-E52-F51)</f>
        <v>360</v>
      </c>
      <c r="H51" s="1040" t="s">
        <v>8</v>
      </c>
      <c r="I51" s="1589"/>
      <c r="K51" s="814">
        <v>1</v>
      </c>
      <c r="L51" s="814">
        <v>2</v>
      </c>
      <c r="M51" s="814">
        <v>3</v>
      </c>
      <c r="N51" s="814">
        <v>4</v>
      </c>
      <c r="O51" s="814">
        <v>5</v>
      </c>
      <c r="P51" s="814">
        <v>6</v>
      </c>
      <c r="Q51" s="814">
        <v>7</v>
      </c>
      <c r="R51" s="814">
        <v>8</v>
      </c>
      <c r="S51" s="814">
        <v>9</v>
      </c>
      <c r="T51" s="814">
        <v>10</v>
      </c>
      <c r="U51" s="814">
        <v>11</v>
      </c>
      <c r="V51" s="814">
        <v>12</v>
      </c>
      <c r="W51" s="814">
        <v>13</v>
      </c>
      <c r="X51" s="814">
        <v>14</v>
      </c>
      <c r="Y51" s="814">
        <v>15</v>
      </c>
      <c r="Z51" s="814">
        <v>16</v>
      </c>
      <c r="AA51" s="814">
        <v>17</v>
      </c>
      <c r="AB51" s="814">
        <v>18</v>
      </c>
      <c r="AC51" s="814">
        <v>19</v>
      </c>
      <c r="AD51" s="814">
        <v>20</v>
      </c>
      <c r="AE51" s="814">
        <v>21</v>
      </c>
      <c r="AF51" s="814">
        <v>22</v>
      </c>
      <c r="AG51" s="814">
        <v>23</v>
      </c>
      <c r="AH51" s="814">
        <v>24</v>
      </c>
      <c r="AI51" s="814">
        <v>25</v>
      </c>
      <c r="AJ51" s="814">
        <v>26</v>
      </c>
      <c r="AK51" s="814">
        <v>27</v>
      </c>
      <c r="AL51" s="865"/>
    </row>
    <row r="52" spans="1:38" s="814" customFormat="1" ht="20.100000000000001" customHeight="1">
      <c r="A52" s="1584" t="s">
        <v>20</v>
      </c>
      <c r="B52" s="1030" t="s">
        <v>688</v>
      </c>
      <c r="C52" s="1079">
        <f>J52+L52+M52+N52+O52+P52+Q52+R52+S52+T52+U52+V52+W52+X52+Y52+Z52+AA52+AB52+AC52+AD52+AE52+AF52+AG52+AH52+AI52+AJ52</f>
        <v>0</v>
      </c>
      <c r="D52" s="1079">
        <f>K52</f>
        <v>0</v>
      </c>
      <c r="E52" s="1079">
        <v>0</v>
      </c>
      <c r="F52" s="1080">
        <f>(C52+D52-E52)*0%</f>
        <v>0</v>
      </c>
      <c r="G52" s="1031">
        <f>(C52+D52-E52-F52)</f>
        <v>0</v>
      </c>
      <c r="H52" s="1032" t="s">
        <v>903</v>
      </c>
      <c r="I52" s="1587" t="s">
        <v>21</v>
      </c>
      <c r="J52" s="856"/>
      <c r="K52" s="857"/>
      <c r="L52" s="865"/>
      <c r="M52" s="866"/>
      <c r="N52" s="866"/>
      <c r="O52" s="865"/>
      <c r="P52" s="865"/>
      <c r="Q52" s="865"/>
      <c r="R52" s="865"/>
      <c r="S52" s="865"/>
      <c r="T52" s="865"/>
      <c r="U52" s="865"/>
      <c r="V52" s="865"/>
      <c r="W52" s="865"/>
      <c r="X52" s="865"/>
      <c r="Y52" s="865"/>
      <c r="Z52" s="865"/>
      <c r="AA52" s="865"/>
      <c r="AB52" s="865"/>
      <c r="AC52" s="865"/>
      <c r="AD52" s="865"/>
      <c r="AE52" s="865"/>
      <c r="AF52" s="865"/>
      <c r="AG52" s="865"/>
      <c r="AH52" s="865"/>
      <c r="AI52" s="865"/>
      <c r="AJ52" s="865"/>
      <c r="AK52" s="865"/>
      <c r="AL52" s="865"/>
    </row>
    <row r="53" spans="1:38" s="814" customFormat="1" ht="20.100000000000001" customHeight="1">
      <c r="A53" s="1585"/>
      <c r="B53" s="1033" t="s">
        <v>904</v>
      </c>
      <c r="C53" s="1081">
        <f t="shared" ref="C53:C59" si="14">J53+L53+M53+N53+O53+P53+Q53+R53+S53+T53+U53+V53+W53+X53+Y53+Z53+AA53+AB53+AC53+AD53+AE53+AF53+AG53+AH53+AI53+AJ53</f>
        <v>1450000</v>
      </c>
      <c r="D53" s="1081">
        <f t="shared" ref="D53:D58" si="15">K53</f>
        <v>0</v>
      </c>
      <c r="E53" s="1081">
        <v>0</v>
      </c>
      <c r="F53" s="1082">
        <f>(C53+D53-E53)*4%</f>
        <v>58000</v>
      </c>
      <c r="G53" s="1034">
        <f t="shared" ref="G53:G59" si="16">(C53+D53-E53-F53)</f>
        <v>1392000</v>
      </c>
      <c r="H53" s="1035" t="s">
        <v>905</v>
      </c>
      <c r="I53" s="1588"/>
      <c r="J53" s="858"/>
      <c r="K53" s="859"/>
      <c r="L53" s="862"/>
      <c r="M53" s="864"/>
      <c r="N53" s="864"/>
      <c r="O53" s="862"/>
      <c r="P53" s="862"/>
      <c r="Q53" s="862"/>
      <c r="R53" s="862">
        <v>300000</v>
      </c>
      <c r="S53" s="862"/>
      <c r="T53" s="862"/>
      <c r="U53" s="862"/>
      <c r="V53" s="862"/>
      <c r="W53" s="862"/>
      <c r="X53" s="862"/>
      <c r="Y53" s="862"/>
      <c r="Z53" s="862"/>
      <c r="AA53" s="862"/>
      <c r="AB53" s="862"/>
      <c r="AC53" s="862"/>
      <c r="AD53" s="862"/>
      <c r="AE53" s="862"/>
      <c r="AF53" s="862">
        <v>400000</v>
      </c>
      <c r="AG53" s="862"/>
      <c r="AH53" s="862">
        <v>250000</v>
      </c>
      <c r="AI53" s="862"/>
      <c r="AJ53" s="862">
        <v>500000</v>
      </c>
      <c r="AK53" s="862"/>
      <c r="AL53" s="862"/>
    </row>
    <row r="54" spans="1:38" s="814" customFormat="1" ht="20.100000000000001" customHeight="1">
      <c r="A54" s="1585"/>
      <c r="B54" s="1033" t="s">
        <v>906</v>
      </c>
      <c r="C54" s="1081">
        <f t="shared" si="14"/>
        <v>25850</v>
      </c>
      <c r="D54" s="1081">
        <f t="shared" si="15"/>
        <v>0</v>
      </c>
      <c r="E54" s="1081">
        <v>0</v>
      </c>
      <c r="F54" s="1082">
        <f t="shared" ref="F54:F59" si="17">(C54+D54-E54)*10%</f>
        <v>2585</v>
      </c>
      <c r="G54" s="1034">
        <f t="shared" si="16"/>
        <v>23265</v>
      </c>
      <c r="H54" s="1035" t="s">
        <v>907</v>
      </c>
      <c r="I54" s="1588"/>
      <c r="J54" s="858">
        <v>1000</v>
      </c>
      <c r="K54" s="859"/>
      <c r="L54" s="862">
        <v>400</v>
      </c>
      <c r="M54" s="864"/>
      <c r="N54" s="864"/>
      <c r="O54" s="862"/>
      <c r="P54" s="862">
        <v>1000</v>
      </c>
      <c r="Q54" s="862">
        <v>1500</v>
      </c>
      <c r="R54" s="862">
        <v>2000</v>
      </c>
      <c r="S54" s="862">
        <v>3000</v>
      </c>
      <c r="T54" s="862">
        <v>1000</v>
      </c>
      <c r="U54" s="862">
        <v>200</v>
      </c>
      <c r="V54" s="862">
        <v>500</v>
      </c>
      <c r="W54" s="862"/>
      <c r="X54" s="862">
        <v>1450</v>
      </c>
      <c r="Y54" s="862">
        <v>2000</v>
      </c>
      <c r="Z54" s="862">
        <v>1500</v>
      </c>
      <c r="AA54" s="862">
        <v>1500</v>
      </c>
      <c r="AB54" s="862">
        <v>1000</v>
      </c>
      <c r="AC54" s="862">
        <v>2000</v>
      </c>
      <c r="AD54" s="862">
        <v>350</v>
      </c>
      <c r="AE54" s="862">
        <v>200</v>
      </c>
      <c r="AF54" s="862">
        <v>150</v>
      </c>
      <c r="AG54" s="862">
        <v>1250</v>
      </c>
      <c r="AH54" s="862">
        <v>100</v>
      </c>
      <c r="AI54" s="862">
        <v>750</v>
      </c>
      <c r="AJ54" s="862">
        <v>3000</v>
      </c>
      <c r="AK54" s="862"/>
      <c r="AL54" s="862"/>
    </row>
    <row r="55" spans="1:38" s="814" customFormat="1" ht="20.100000000000001" customHeight="1">
      <c r="A55" s="1585"/>
      <c r="B55" s="1033" t="s">
        <v>908</v>
      </c>
      <c r="C55" s="1081">
        <f t="shared" si="14"/>
        <v>15000</v>
      </c>
      <c r="D55" s="1081">
        <f t="shared" si="15"/>
        <v>0</v>
      </c>
      <c r="E55" s="1081">
        <v>0</v>
      </c>
      <c r="F55" s="1082">
        <f t="shared" si="17"/>
        <v>1500</v>
      </c>
      <c r="G55" s="1034">
        <f>(C55+D55-E55-F55)</f>
        <v>13500</v>
      </c>
      <c r="H55" s="1035" t="s">
        <v>909</v>
      </c>
      <c r="I55" s="1588"/>
      <c r="J55" s="858"/>
      <c r="K55" s="859"/>
      <c r="L55" s="862"/>
      <c r="M55" s="864"/>
      <c r="N55" s="864"/>
      <c r="O55" s="862"/>
      <c r="P55" s="862"/>
      <c r="Q55" s="862"/>
      <c r="R55" s="862">
        <v>15000</v>
      </c>
      <c r="S55" s="862"/>
      <c r="T55" s="862"/>
      <c r="U55" s="862"/>
      <c r="V55" s="862"/>
      <c r="W55" s="862"/>
      <c r="X55" s="862"/>
      <c r="Y55" s="862"/>
      <c r="Z55" s="862"/>
      <c r="AA55" s="862"/>
      <c r="AB55" s="862"/>
      <c r="AC55" s="862"/>
      <c r="AD55" s="862"/>
      <c r="AE55" s="862"/>
      <c r="AF55" s="862"/>
      <c r="AG55" s="862"/>
      <c r="AH55" s="862"/>
      <c r="AI55" s="862"/>
      <c r="AJ55" s="862"/>
      <c r="AK55" s="862"/>
      <c r="AL55" s="862"/>
    </row>
    <row r="56" spans="1:38" s="814" customFormat="1" ht="20.100000000000001" customHeight="1">
      <c r="A56" s="1585"/>
      <c r="B56" s="1033" t="s">
        <v>696</v>
      </c>
      <c r="C56" s="1081">
        <f t="shared" si="14"/>
        <v>31800</v>
      </c>
      <c r="D56" s="1081">
        <f t="shared" si="15"/>
        <v>1000</v>
      </c>
      <c r="E56" s="1081">
        <v>0</v>
      </c>
      <c r="F56" s="1082">
        <f>(C56+D56-E56)*20%</f>
        <v>6560</v>
      </c>
      <c r="G56" s="1034">
        <f t="shared" si="16"/>
        <v>26240</v>
      </c>
      <c r="H56" s="1035" t="s">
        <v>910</v>
      </c>
      <c r="I56" s="1588"/>
      <c r="J56" s="858">
        <v>1500</v>
      </c>
      <c r="K56" s="859">
        <v>1000</v>
      </c>
      <c r="L56" s="862">
        <v>100</v>
      </c>
      <c r="M56" s="864"/>
      <c r="N56" s="864"/>
      <c r="O56" s="862">
        <v>2000</v>
      </c>
      <c r="P56" s="862">
        <v>1000</v>
      </c>
      <c r="Q56" s="862">
        <v>2000</v>
      </c>
      <c r="R56" s="862">
        <v>1000</v>
      </c>
      <c r="S56" s="862">
        <v>2000</v>
      </c>
      <c r="T56" s="862">
        <v>450</v>
      </c>
      <c r="U56" s="862">
        <v>200</v>
      </c>
      <c r="V56" s="862">
        <v>1500</v>
      </c>
      <c r="W56" s="862"/>
      <c r="X56" s="862">
        <v>2000</v>
      </c>
      <c r="Y56" s="862">
        <v>1500</v>
      </c>
      <c r="Z56" s="862">
        <v>2500</v>
      </c>
      <c r="AA56" s="862">
        <v>2500</v>
      </c>
      <c r="AB56" s="862">
        <v>2000</v>
      </c>
      <c r="AC56" s="862">
        <v>3000</v>
      </c>
      <c r="AD56" s="862">
        <v>500</v>
      </c>
      <c r="AE56" s="862">
        <v>200</v>
      </c>
      <c r="AF56" s="862">
        <v>250</v>
      </c>
      <c r="AG56" s="862">
        <v>1000</v>
      </c>
      <c r="AH56" s="862">
        <v>100</v>
      </c>
      <c r="AI56" s="862">
        <v>2000</v>
      </c>
      <c r="AJ56" s="862">
        <v>2500</v>
      </c>
      <c r="AK56" s="862"/>
      <c r="AL56" s="862"/>
    </row>
    <row r="57" spans="1:38" s="814" customFormat="1" ht="20.100000000000001" customHeight="1">
      <c r="A57" s="1585"/>
      <c r="B57" s="1033" t="s">
        <v>698</v>
      </c>
      <c r="C57" s="1081">
        <f t="shared" si="14"/>
        <v>362000</v>
      </c>
      <c r="D57" s="1081">
        <f t="shared" si="15"/>
        <v>1000</v>
      </c>
      <c r="E57" s="1081">
        <v>0</v>
      </c>
      <c r="F57" s="1082">
        <f t="shared" si="17"/>
        <v>36300</v>
      </c>
      <c r="G57" s="1034">
        <f>(C57+D57-E57-F57)</f>
        <v>326700</v>
      </c>
      <c r="H57" s="1035" t="s">
        <v>911</v>
      </c>
      <c r="I57" s="1588"/>
      <c r="J57" s="858">
        <v>20000</v>
      </c>
      <c r="K57" s="859">
        <v>1000</v>
      </c>
      <c r="L57" s="862">
        <v>7500</v>
      </c>
      <c r="M57" s="864">
        <v>9000</v>
      </c>
      <c r="N57" s="864">
        <v>1000</v>
      </c>
      <c r="O57" s="862">
        <v>9000</v>
      </c>
      <c r="P57" s="862">
        <v>11100</v>
      </c>
      <c r="Q57" s="862">
        <v>28000</v>
      </c>
      <c r="R57" s="862">
        <v>11200</v>
      </c>
      <c r="S57" s="862">
        <v>14000</v>
      </c>
      <c r="T57" s="862">
        <v>18500</v>
      </c>
      <c r="U57" s="862">
        <v>7000</v>
      </c>
      <c r="V57" s="862">
        <v>9500</v>
      </c>
      <c r="W57" s="862">
        <v>1200</v>
      </c>
      <c r="X57" s="862">
        <v>17000</v>
      </c>
      <c r="Y57" s="862">
        <v>20000</v>
      </c>
      <c r="Z57" s="862">
        <v>15000</v>
      </c>
      <c r="AA57" s="862">
        <v>16000</v>
      </c>
      <c r="AB57" s="862">
        <v>15000</v>
      </c>
      <c r="AC57" s="862">
        <v>15000</v>
      </c>
      <c r="AD57" s="862">
        <v>19000</v>
      </c>
      <c r="AE57" s="862">
        <v>15000</v>
      </c>
      <c r="AF57" s="862">
        <v>16000</v>
      </c>
      <c r="AG57" s="862">
        <v>23500</v>
      </c>
      <c r="AH57" s="862">
        <v>2500</v>
      </c>
      <c r="AI57" s="862">
        <v>16000</v>
      </c>
      <c r="AJ57" s="862">
        <v>25000</v>
      </c>
      <c r="AK57" s="862"/>
      <c r="AL57" s="862"/>
    </row>
    <row r="58" spans="1:38" s="814" customFormat="1" ht="20.100000000000001" customHeight="1" thickBot="1">
      <c r="A58" s="1585"/>
      <c r="B58" s="1036" t="s">
        <v>452</v>
      </c>
      <c r="C58" s="1083">
        <f t="shared" si="14"/>
        <v>40400</v>
      </c>
      <c r="D58" s="1083">
        <f t="shared" si="15"/>
        <v>0</v>
      </c>
      <c r="E58" s="1083">
        <v>0</v>
      </c>
      <c r="F58" s="1084">
        <f>(C58+D58-E58)*20%</f>
        <v>8080</v>
      </c>
      <c r="G58" s="1037">
        <f t="shared" si="16"/>
        <v>32320</v>
      </c>
      <c r="H58" s="1039" t="s">
        <v>912</v>
      </c>
      <c r="I58" s="1588"/>
      <c r="J58" s="858">
        <v>1000</v>
      </c>
      <c r="K58" s="859"/>
      <c r="L58" s="862">
        <v>200</v>
      </c>
      <c r="M58" s="864"/>
      <c r="N58" s="864"/>
      <c r="O58" s="862">
        <v>1500</v>
      </c>
      <c r="P58" s="862">
        <v>3000</v>
      </c>
      <c r="Q58" s="862">
        <v>2000</v>
      </c>
      <c r="R58" s="862">
        <v>2000</v>
      </c>
      <c r="S58" s="862">
        <v>2000</v>
      </c>
      <c r="T58" s="862">
        <v>2000</v>
      </c>
      <c r="U58" s="862">
        <v>1000</v>
      </c>
      <c r="V58" s="862">
        <v>1500</v>
      </c>
      <c r="W58" s="862"/>
      <c r="X58" s="862">
        <v>1500</v>
      </c>
      <c r="Y58" s="862">
        <v>2000</v>
      </c>
      <c r="Z58" s="862">
        <v>2000</v>
      </c>
      <c r="AA58" s="862">
        <v>1500</v>
      </c>
      <c r="AB58" s="862">
        <v>2000</v>
      </c>
      <c r="AC58" s="862">
        <v>3000</v>
      </c>
      <c r="AD58" s="862">
        <v>2000</v>
      </c>
      <c r="AE58" s="863">
        <v>200</v>
      </c>
      <c r="AF58" s="862">
        <v>2000</v>
      </c>
      <c r="AG58" s="862">
        <v>2000</v>
      </c>
      <c r="AH58" s="862">
        <v>1000</v>
      </c>
      <c r="AI58" s="862">
        <v>2000</v>
      </c>
      <c r="AJ58" s="862">
        <v>3000</v>
      </c>
      <c r="AK58" s="862"/>
      <c r="AL58" s="862"/>
    </row>
    <row r="59" spans="1:38" s="814" customFormat="1" ht="20.100000000000001" customHeight="1" thickBot="1">
      <c r="A59" s="1586"/>
      <c r="B59" s="1038" t="s">
        <v>4</v>
      </c>
      <c r="C59" s="1085">
        <f t="shared" si="14"/>
        <v>1925050</v>
      </c>
      <c r="D59" s="1085">
        <f t="shared" ref="D59" si="18">SUM(D52:D58)</f>
        <v>2000</v>
      </c>
      <c r="E59" s="1085">
        <v>0</v>
      </c>
      <c r="F59" s="1086">
        <f t="shared" si="17"/>
        <v>192705</v>
      </c>
      <c r="G59" s="1086">
        <f t="shared" si="16"/>
        <v>1734345</v>
      </c>
      <c r="H59" s="1040" t="s">
        <v>8</v>
      </c>
      <c r="I59" s="1589"/>
      <c r="J59" s="860">
        <f t="shared" ref="J59:S59" si="19">SUM(J53:J58)</f>
        <v>23500</v>
      </c>
      <c r="K59" s="861">
        <f t="shared" si="19"/>
        <v>2000</v>
      </c>
      <c r="L59" s="863">
        <f t="shared" si="19"/>
        <v>8200</v>
      </c>
      <c r="M59" s="863">
        <f t="shared" si="19"/>
        <v>9000</v>
      </c>
      <c r="N59" s="863">
        <f t="shared" si="19"/>
        <v>1000</v>
      </c>
      <c r="O59" s="863">
        <f t="shared" si="19"/>
        <v>12500</v>
      </c>
      <c r="P59" s="863">
        <f t="shared" si="19"/>
        <v>16100</v>
      </c>
      <c r="Q59" s="863">
        <f t="shared" si="19"/>
        <v>33500</v>
      </c>
      <c r="R59" s="863">
        <f t="shared" si="19"/>
        <v>331200</v>
      </c>
      <c r="S59" s="863">
        <f t="shared" si="19"/>
        <v>21000</v>
      </c>
      <c r="T59" s="863">
        <f t="shared" ref="T59:AL59" si="20">SUM(T53:T58)</f>
        <v>21950</v>
      </c>
      <c r="U59" s="863">
        <f t="shared" si="20"/>
        <v>8400</v>
      </c>
      <c r="V59" s="863">
        <f t="shared" si="20"/>
        <v>13000</v>
      </c>
      <c r="W59" s="863">
        <f t="shared" si="20"/>
        <v>1200</v>
      </c>
      <c r="X59" s="863">
        <f t="shared" si="20"/>
        <v>21950</v>
      </c>
      <c r="Y59" s="863">
        <f t="shared" si="20"/>
        <v>25500</v>
      </c>
      <c r="Z59" s="863">
        <f t="shared" si="20"/>
        <v>21000</v>
      </c>
      <c r="AA59" s="863">
        <f t="shared" si="20"/>
        <v>21500</v>
      </c>
      <c r="AB59" s="863">
        <f t="shared" si="20"/>
        <v>20000</v>
      </c>
      <c r="AC59" s="863">
        <f t="shared" si="20"/>
        <v>23000</v>
      </c>
      <c r="AD59" s="863">
        <f t="shared" si="20"/>
        <v>21850</v>
      </c>
      <c r="AE59" s="863">
        <f t="shared" si="20"/>
        <v>15600</v>
      </c>
      <c r="AF59" s="863">
        <f t="shared" si="20"/>
        <v>418400</v>
      </c>
      <c r="AG59" s="863">
        <f t="shared" si="20"/>
        <v>27750</v>
      </c>
      <c r="AH59" s="863">
        <f t="shared" si="20"/>
        <v>253700</v>
      </c>
      <c r="AI59" s="863">
        <f t="shared" si="20"/>
        <v>20750</v>
      </c>
      <c r="AJ59" s="863">
        <f t="shared" si="20"/>
        <v>533500</v>
      </c>
      <c r="AK59" s="863">
        <f t="shared" si="20"/>
        <v>0</v>
      </c>
      <c r="AL59" s="863">
        <f t="shared" si="20"/>
        <v>0</v>
      </c>
    </row>
    <row r="60" spans="1:38" s="814" customFormat="1" ht="20.100000000000001" customHeight="1">
      <c r="A60" s="1584" t="s">
        <v>22</v>
      </c>
      <c r="B60" s="1030" t="s">
        <v>688</v>
      </c>
      <c r="C60" s="1079">
        <v>0</v>
      </c>
      <c r="D60" s="1079">
        <v>0</v>
      </c>
      <c r="E60" s="1079">
        <v>0</v>
      </c>
      <c r="F60" s="1080">
        <f>C60+D60-E60*0%</f>
        <v>0</v>
      </c>
      <c r="G60" s="1031">
        <f>(C60+D60-E60-F60)</f>
        <v>0</v>
      </c>
      <c r="H60" s="1032" t="s">
        <v>903</v>
      </c>
      <c r="I60" s="1587" t="s">
        <v>23</v>
      </c>
    </row>
    <row r="61" spans="1:38" s="814" customFormat="1" ht="20.100000000000001" customHeight="1">
      <c r="A61" s="1585"/>
      <c r="B61" s="1033" t="s">
        <v>904</v>
      </c>
      <c r="C61" s="1081">
        <v>0</v>
      </c>
      <c r="D61" s="1081">
        <v>0</v>
      </c>
      <c r="E61" s="1081">
        <v>0</v>
      </c>
      <c r="F61" s="1082">
        <f>(C61+D61-E61)*4%</f>
        <v>0</v>
      </c>
      <c r="G61" s="1034">
        <f t="shared" ref="G61:G67" si="21">(C61+D61-E61-F61)</f>
        <v>0</v>
      </c>
      <c r="H61" s="1035" t="s">
        <v>905</v>
      </c>
      <c r="I61" s="1588"/>
    </row>
    <row r="62" spans="1:38" s="814" customFormat="1" ht="20.100000000000001" customHeight="1">
      <c r="A62" s="1585"/>
      <c r="B62" s="1033" t="s">
        <v>906</v>
      </c>
      <c r="C62" s="1081">
        <v>9700</v>
      </c>
      <c r="D62" s="1081">
        <v>0</v>
      </c>
      <c r="E62" s="1081">
        <v>0</v>
      </c>
      <c r="F62" s="1082">
        <f>(C62+D62-E62)*10%</f>
        <v>970</v>
      </c>
      <c r="G62" s="1034">
        <f t="shared" si="21"/>
        <v>8730</v>
      </c>
      <c r="H62" s="1035" t="s">
        <v>907</v>
      </c>
      <c r="I62" s="1588"/>
      <c r="J62" s="814">
        <v>7000</v>
      </c>
      <c r="K62" s="814">
        <v>500</v>
      </c>
      <c r="L62" s="814">
        <v>200</v>
      </c>
      <c r="M62" s="814">
        <v>2000</v>
      </c>
      <c r="N62" s="814">
        <f>M62+L62+K62+J62</f>
        <v>9700</v>
      </c>
    </row>
    <row r="63" spans="1:38" s="814" customFormat="1" ht="20.100000000000001" customHeight="1">
      <c r="A63" s="1585"/>
      <c r="B63" s="1033" t="s">
        <v>908</v>
      </c>
      <c r="C63" s="1081">
        <v>17000</v>
      </c>
      <c r="D63" s="1081">
        <v>0</v>
      </c>
      <c r="E63" s="1081">
        <v>0</v>
      </c>
      <c r="F63" s="1082">
        <f t="shared" ref="F63" si="22">(C63+D63-E63)*10%</f>
        <v>1700</v>
      </c>
      <c r="G63" s="1034">
        <f t="shared" si="21"/>
        <v>15300</v>
      </c>
      <c r="H63" s="1035" t="s">
        <v>909</v>
      </c>
      <c r="I63" s="1588"/>
      <c r="K63" s="814">
        <v>9000</v>
      </c>
      <c r="L63" s="814">
        <v>8000</v>
      </c>
      <c r="N63" s="814">
        <f t="shared" ref="N63:N67" si="23">M63+L63+K63+J63</f>
        <v>17000</v>
      </c>
    </row>
    <row r="64" spans="1:38" s="814" customFormat="1" ht="20.100000000000001" customHeight="1">
      <c r="A64" s="1585"/>
      <c r="B64" s="1033" t="s">
        <v>696</v>
      </c>
      <c r="C64" s="1081">
        <v>600</v>
      </c>
      <c r="D64" s="1081">
        <v>0</v>
      </c>
      <c r="E64" s="1081">
        <v>0</v>
      </c>
      <c r="F64" s="1082">
        <f>(C64+D64-E64)*20%</f>
        <v>120</v>
      </c>
      <c r="G64" s="1034">
        <f t="shared" si="21"/>
        <v>480</v>
      </c>
      <c r="H64" s="1035" t="s">
        <v>910</v>
      </c>
      <c r="I64" s="1588"/>
      <c r="J64" s="814">
        <v>200</v>
      </c>
      <c r="K64" s="814">
        <v>100</v>
      </c>
      <c r="L64" s="814">
        <v>100</v>
      </c>
      <c r="M64" s="814">
        <v>200</v>
      </c>
      <c r="N64" s="814">
        <f t="shared" si="23"/>
        <v>600</v>
      </c>
    </row>
    <row r="65" spans="1:14" s="814" customFormat="1" ht="20.100000000000001" customHeight="1">
      <c r="A65" s="1585"/>
      <c r="B65" s="1033" t="s">
        <v>698</v>
      </c>
      <c r="C65" s="1081">
        <v>38000</v>
      </c>
      <c r="D65" s="1081">
        <v>0</v>
      </c>
      <c r="E65" s="1081">
        <v>0</v>
      </c>
      <c r="F65" s="1082">
        <f>(C65+D65-E65)*10%</f>
        <v>3800</v>
      </c>
      <c r="G65" s="1034">
        <f t="shared" si="21"/>
        <v>34200</v>
      </c>
      <c r="H65" s="1035" t="s">
        <v>911</v>
      </c>
      <c r="I65" s="1588"/>
      <c r="J65" s="814">
        <v>25000</v>
      </c>
      <c r="K65" s="814">
        <v>2000</v>
      </c>
      <c r="L65" s="814">
        <v>2000</v>
      </c>
      <c r="M65" s="814">
        <v>9000</v>
      </c>
      <c r="N65" s="814">
        <f t="shared" si="23"/>
        <v>38000</v>
      </c>
    </row>
    <row r="66" spans="1:14" s="814" customFormat="1" ht="20.100000000000001" customHeight="1" thickBot="1">
      <c r="A66" s="1585"/>
      <c r="B66" s="1036" t="s">
        <v>452</v>
      </c>
      <c r="C66" s="1083">
        <v>1500</v>
      </c>
      <c r="D66" s="1083">
        <v>0</v>
      </c>
      <c r="E66" s="1083">
        <v>0</v>
      </c>
      <c r="F66" s="1084">
        <f>(C66+D66-E66)*20%</f>
        <v>300</v>
      </c>
      <c r="G66" s="1037">
        <f t="shared" si="21"/>
        <v>1200</v>
      </c>
      <c r="H66" s="1039" t="s">
        <v>912</v>
      </c>
      <c r="I66" s="1588"/>
      <c r="K66" s="814">
        <v>500</v>
      </c>
      <c r="L66" s="814">
        <v>1000</v>
      </c>
      <c r="N66" s="814">
        <f t="shared" si="23"/>
        <v>1500</v>
      </c>
    </row>
    <row r="67" spans="1:14" s="814" customFormat="1" ht="20.100000000000001" customHeight="1" thickBot="1">
      <c r="A67" s="1586"/>
      <c r="B67" s="1038" t="s">
        <v>4</v>
      </c>
      <c r="C67" s="1085">
        <v>66800</v>
      </c>
      <c r="D67" s="1085">
        <f>SUM(D60:D66)</f>
        <v>0</v>
      </c>
      <c r="E67" s="1085">
        <f>SUM(E60:E66)</f>
        <v>0</v>
      </c>
      <c r="F67" s="1086">
        <f t="shared" ref="F67" si="24">SUM(F60:F66)</f>
        <v>6890</v>
      </c>
      <c r="G67" s="1086">
        <f t="shared" si="21"/>
        <v>59910</v>
      </c>
      <c r="H67" s="1040" t="s">
        <v>8</v>
      </c>
      <c r="I67" s="1589"/>
      <c r="J67" s="814">
        <f>SUM(J60:J66)</f>
        <v>32200</v>
      </c>
      <c r="K67" s="814">
        <f t="shared" ref="K67:M67" si="25">SUM(K60:K66)</f>
        <v>12100</v>
      </c>
      <c r="L67" s="814">
        <f t="shared" si="25"/>
        <v>11300</v>
      </c>
      <c r="M67" s="814">
        <f t="shared" si="25"/>
        <v>11200</v>
      </c>
      <c r="N67" s="814">
        <f t="shared" si="23"/>
        <v>66800</v>
      </c>
    </row>
    <row r="68" spans="1:14" s="814" customFormat="1" ht="15.75">
      <c r="A68" s="1057"/>
      <c r="B68" s="820"/>
      <c r="C68" s="821"/>
      <c r="D68" s="821"/>
      <c r="E68" s="821"/>
      <c r="F68" s="822"/>
      <c r="G68" s="822"/>
      <c r="H68" s="823"/>
      <c r="I68" s="1056"/>
    </row>
    <row r="69" spans="1:14" s="814" customFormat="1" ht="15.75">
      <c r="A69" s="1057"/>
      <c r="B69" s="820"/>
      <c r="C69" s="821"/>
      <c r="D69" s="821"/>
      <c r="E69" s="821"/>
      <c r="F69" s="822"/>
      <c r="G69" s="822"/>
      <c r="H69" s="823"/>
      <c r="I69" s="1056"/>
      <c r="K69" s="814" t="s">
        <v>22</v>
      </c>
    </row>
    <row r="70" spans="1:14" s="814" customFormat="1" ht="15.75">
      <c r="A70" s="1057"/>
      <c r="B70" s="820"/>
      <c r="C70" s="821"/>
      <c r="D70" s="821"/>
      <c r="E70" s="821"/>
      <c r="F70" s="822"/>
      <c r="G70" s="822"/>
      <c r="H70" s="823"/>
      <c r="I70" s="1056"/>
    </row>
    <row r="71" spans="1:14" s="814" customFormat="1" ht="15.75">
      <c r="A71" s="1057"/>
      <c r="B71" s="820"/>
      <c r="C71" s="821"/>
      <c r="D71" s="821"/>
      <c r="E71" s="821"/>
      <c r="F71" s="822"/>
      <c r="G71" s="822"/>
      <c r="H71" s="823"/>
      <c r="I71" s="1056"/>
    </row>
    <row r="72" spans="1:14" s="814" customFormat="1" ht="15.75">
      <c r="A72" s="1057"/>
      <c r="B72" s="820"/>
      <c r="C72" s="821"/>
      <c r="D72" s="821"/>
      <c r="E72" s="821"/>
      <c r="F72" s="822"/>
      <c r="G72" s="822"/>
      <c r="H72" s="823"/>
      <c r="I72" s="1056"/>
    </row>
    <row r="73" spans="1:14" s="814" customFormat="1" ht="15.75">
      <c r="A73" s="1057"/>
      <c r="B73" s="820"/>
      <c r="C73" s="821"/>
      <c r="D73" s="821"/>
      <c r="E73" s="821"/>
      <c r="F73" s="822"/>
      <c r="G73" s="822"/>
      <c r="H73" s="823"/>
      <c r="I73" s="1056"/>
    </row>
    <row r="74" spans="1:14" ht="27.75" customHeight="1" thickBot="1">
      <c r="A74" s="1582" t="s">
        <v>942</v>
      </c>
      <c r="B74" s="1582"/>
      <c r="C74" s="817"/>
      <c r="D74" s="817"/>
      <c r="E74" s="817"/>
      <c r="F74" s="817"/>
      <c r="G74" s="817"/>
      <c r="H74" s="817"/>
      <c r="I74" s="745" t="s">
        <v>943</v>
      </c>
    </row>
    <row r="75" spans="1:14" s="811" customFormat="1" ht="23.25" customHeight="1" thickTop="1" thickBot="1">
      <c r="A75" s="1596" t="s">
        <v>3</v>
      </c>
      <c r="B75" s="1596" t="s">
        <v>892</v>
      </c>
      <c r="C75" s="1599" t="s">
        <v>893</v>
      </c>
      <c r="D75" s="1601" t="s">
        <v>894</v>
      </c>
      <c r="E75" s="1599" t="s">
        <v>895</v>
      </c>
      <c r="F75" s="1599" t="s">
        <v>896</v>
      </c>
      <c r="G75" s="1599" t="s">
        <v>897</v>
      </c>
      <c r="H75" s="1596" t="s">
        <v>683</v>
      </c>
      <c r="I75" s="1596" t="s">
        <v>5</v>
      </c>
    </row>
    <row r="76" spans="1:14" s="811" customFormat="1" ht="23.25" customHeight="1" thickTop="1" thickBot="1">
      <c r="A76" s="1597"/>
      <c r="B76" s="1597"/>
      <c r="C76" s="1596"/>
      <c r="D76" s="1585"/>
      <c r="E76" s="1596"/>
      <c r="F76" s="1596"/>
      <c r="G76" s="1596"/>
      <c r="H76" s="1597"/>
      <c r="I76" s="1597"/>
    </row>
    <row r="77" spans="1:14" ht="12.75" customHeight="1" thickTop="1" thickBot="1">
      <c r="A77" s="1597"/>
      <c r="B77" s="1597"/>
      <c r="C77" s="1600"/>
      <c r="D77" s="1586"/>
      <c r="E77" s="1600"/>
      <c r="F77" s="1600"/>
      <c r="G77" s="1600"/>
      <c r="H77" s="1597"/>
      <c r="I77" s="1597"/>
    </row>
    <row r="78" spans="1:14" ht="41.25" customHeight="1" thickBot="1">
      <c r="A78" s="1598"/>
      <c r="B78" s="1598"/>
      <c r="C78" s="819" t="s">
        <v>898</v>
      </c>
      <c r="D78" s="786" t="s">
        <v>899</v>
      </c>
      <c r="E78" s="819" t="s">
        <v>900</v>
      </c>
      <c r="F78" s="819" t="s">
        <v>901</v>
      </c>
      <c r="G78" s="819" t="s">
        <v>902</v>
      </c>
      <c r="H78" s="1597"/>
      <c r="I78" s="1598"/>
    </row>
    <row r="79" spans="1:14" ht="20.100000000000001" customHeight="1">
      <c r="A79" s="1584" t="s">
        <v>24</v>
      </c>
      <c r="B79" s="1030" t="s">
        <v>688</v>
      </c>
      <c r="C79" s="1079">
        <v>0</v>
      </c>
      <c r="D79" s="1079">
        <v>0</v>
      </c>
      <c r="E79" s="1079">
        <v>0</v>
      </c>
      <c r="F79" s="1080">
        <f>C79+D79-E79*0%</f>
        <v>0</v>
      </c>
      <c r="G79" s="1031">
        <f>(C79+D79-E79-F79)</f>
        <v>0</v>
      </c>
      <c r="H79" s="1032" t="s">
        <v>903</v>
      </c>
      <c r="I79" s="1587" t="s">
        <v>25</v>
      </c>
    </row>
    <row r="80" spans="1:14" ht="20.100000000000001" customHeight="1">
      <c r="A80" s="1585"/>
      <c r="B80" s="1033" t="s">
        <v>904</v>
      </c>
      <c r="C80" s="1081">
        <v>0</v>
      </c>
      <c r="D80" s="1081">
        <v>0</v>
      </c>
      <c r="E80" s="1081">
        <v>0</v>
      </c>
      <c r="F80" s="1082">
        <f>(C80+D80-E80)*4%</f>
        <v>0</v>
      </c>
      <c r="G80" s="1034">
        <f t="shared" ref="G80:G86" si="26">(C80+D80-E80-F80)</f>
        <v>0</v>
      </c>
      <c r="H80" s="1035" t="s">
        <v>905</v>
      </c>
      <c r="I80" s="1588"/>
    </row>
    <row r="81" spans="1:9" ht="20.100000000000001" customHeight="1">
      <c r="A81" s="1585"/>
      <c r="B81" s="1033" t="s">
        <v>906</v>
      </c>
      <c r="C81" s="1081">
        <v>0</v>
      </c>
      <c r="D81" s="1081">
        <v>0</v>
      </c>
      <c r="E81" s="1081">
        <v>0</v>
      </c>
      <c r="F81" s="1082">
        <f>(C81+D81-E81)*10%</f>
        <v>0</v>
      </c>
      <c r="G81" s="1034">
        <f t="shared" si="26"/>
        <v>0</v>
      </c>
      <c r="H81" s="1035" t="s">
        <v>907</v>
      </c>
      <c r="I81" s="1588"/>
    </row>
    <row r="82" spans="1:9" ht="20.100000000000001" customHeight="1">
      <c r="A82" s="1585"/>
      <c r="B82" s="1033" t="s">
        <v>908</v>
      </c>
      <c r="C82" s="1081">
        <v>0</v>
      </c>
      <c r="D82" s="1081">
        <v>0</v>
      </c>
      <c r="E82" s="1081">
        <v>0</v>
      </c>
      <c r="F82" s="1082">
        <f t="shared" ref="F82" si="27">(C82+D82-E82)*10%</f>
        <v>0</v>
      </c>
      <c r="G82" s="1034">
        <f t="shared" si="26"/>
        <v>0</v>
      </c>
      <c r="H82" s="1035" t="s">
        <v>909</v>
      </c>
      <c r="I82" s="1588"/>
    </row>
    <row r="83" spans="1:9" ht="20.100000000000001" customHeight="1">
      <c r="A83" s="1585"/>
      <c r="B83" s="1033" t="s">
        <v>696</v>
      </c>
      <c r="C83" s="1081">
        <v>0</v>
      </c>
      <c r="D83" s="1081">
        <v>0</v>
      </c>
      <c r="E83" s="1081">
        <v>0</v>
      </c>
      <c r="F83" s="1082">
        <f>(C83+D83-E83)*20%</f>
        <v>0</v>
      </c>
      <c r="G83" s="1034">
        <f t="shared" si="26"/>
        <v>0</v>
      </c>
      <c r="H83" s="1035" t="s">
        <v>910</v>
      </c>
      <c r="I83" s="1588"/>
    </row>
    <row r="84" spans="1:9" ht="20.100000000000001" customHeight="1">
      <c r="A84" s="1585"/>
      <c r="B84" s="1033" t="s">
        <v>698</v>
      </c>
      <c r="C84" s="1081">
        <v>5000</v>
      </c>
      <c r="D84" s="1081">
        <v>0</v>
      </c>
      <c r="E84" s="1081">
        <v>0</v>
      </c>
      <c r="F84" s="1082">
        <f>(C84+D84-E84)*10%</f>
        <v>500</v>
      </c>
      <c r="G84" s="1034">
        <f t="shared" si="26"/>
        <v>4500</v>
      </c>
      <c r="H84" s="1035" t="s">
        <v>911</v>
      </c>
      <c r="I84" s="1588"/>
    </row>
    <row r="85" spans="1:9" ht="20.100000000000001" customHeight="1" thickBot="1">
      <c r="A85" s="1585"/>
      <c r="B85" s="1036" t="s">
        <v>452</v>
      </c>
      <c r="C85" s="1083">
        <v>8000</v>
      </c>
      <c r="D85" s="1083">
        <v>0</v>
      </c>
      <c r="E85" s="1083">
        <v>0</v>
      </c>
      <c r="F85" s="1084">
        <f>(C85+D85-E85)*20%</f>
        <v>1600</v>
      </c>
      <c r="G85" s="1037">
        <f t="shared" si="26"/>
        <v>6400</v>
      </c>
      <c r="H85" s="1039" t="s">
        <v>912</v>
      </c>
      <c r="I85" s="1588"/>
    </row>
    <row r="86" spans="1:9" ht="20.100000000000001" customHeight="1" thickBot="1">
      <c r="A86" s="1586"/>
      <c r="B86" s="1038" t="s">
        <v>4</v>
      </c>
      <c r="C86" s="1085">
        <f>SUM(C79:C85)</f>
        <v>13000</v>
      </c>
      <c r="D86" s="1085">
        <f>SUM(D79:D85)</f>
        <v>0</v>
      </c>
      <c r="E86" s="1085">
        <f>SUM(E79:E85)</f>
        <v>0</v>
      </c>
      <c r="F86" s="1086">
        <f t="shared" ref="F86" si="28">SUM(F79:F85)</f>
        <v>2100</v>
      </c>
      <c r="G86" s="1086">
        <f t="shared" si="26"/>
        <v>10900</v>
      </c>
      <c r="H86" s="1040" t="s">
        <v>8</v>
      </c>
      <c r="I86" s="1589"/>
    </row>
    <row r="87" spans="1:9" ht="20.100000000000001" customHeight="1">
      <c r="A87" s="1590" t="s">
        <v>26</v>
      </c>
      <c r="B87" s="1030" t="s">
        <v>688</v>
      </c>
      <c r="C87" s="1079">
        <v>0</v>
      </c>
      <c r="D87" s="1079">
        <v>0</v>
      </c>
      <c r="E87" s="1079">
        <v>0</v>
      </c>
      <c r="F87" s="1080">
        <f>C87+D87-E87*0%</f>
        <v>0</v>
      </c>
      <c r="G87" s="1031">
        <f>(C87+D87-E87-F87)</f>
        <v>0</v>
      </c>
      <c r="H87" s="1032" t="s">
        <v>903</v>
      </c>
      <c r="I87" s="1593" t="s">
        <v>27</v>
      </c>
    </row>
    <row r="88" spans="1:9" ht="20.100000000000001" customHeight="1">
      <c r="A88" s="1591"/>
      <c r="B88" s="1033" t="s">
        <v>904</v>
      </c>
      <c r="C88" s="1081">
        <v>200000</v>
      </c>
      <c r="D88" s="1081">
        <v>0</v>
      </c>
      <c r="E88" s="1081">
        <v>0</v>
      </c>
      <c r="F88" s="1082">
        <f>(C88+D88-E88)*4%</f>
        <v>8000</v>
      </c>
      <c r="G88" s="1034">
        <f t="shared" ref="G88:G94" si="29">(C88+D88-E88-F88)</f>
        <v>192000</v>
      </c>
      <c r="H88" s="1035" t="s">
        <v>905</v>
      </c>
      <c r="I88" s="1594"/>
    </row>
    <row r="89" spans="1:9" ht="20.100000000000001" customHeight="1">
      <c r="A89" s="1591"/>
      <c r="B89" s="1033" t="s">
        <v>906</v>
      </c>
      <c r="C89" s="1081">
        <v>100</v>
      </c>
      <c r="D89" s="1081">
        <v>0</v>
      </c>
      <c r="E89" s="1081">
        <v>0</v>
      </c>
      <c r="F89" s="1082">
        <f>(C89+D89-E89)*10%</f>
        <v>10</v>
      </c>
      <c r="G89" s="1034">
        <f t="shared" si="29"/>
        <v>90</v>
      </c>
      <c r="H89" s="1035" t="s">
        <v>907</v>
      </c>
      <c r="I89" s="1594"/>
    </row>
    <row r="90" spans="1:9" ht="20.100000000000001" customHeight="1">
      <c r="A90" s="1591"/>
      <c r="B90" s="1033" t="s">
        <v>908</v>
      </c>
      <c r="C90" s="1081">
        <v>0</v>
      </c>
      <c r="D90" s="1081">
        <v>0</v>
      </c>
      <c r="E90" s="1081">
        <v>0</v>
      </c>
      <c r="F90" s="1082">
        <f t="shared" ref="F90" si="30">(C90+D90-E90)*10%</f>
        <v>0</v>
      </c>
      <c r="G90" s="1034">
        <f t="shared" si="29"/>
        <v>0</v>
      </c>
      <c r="H90" s="1035" t="s">
        <v>909</v>
      </c>
      <c r="I90" s="1594"/>
    </row>
    <row r="91" spans="1:9" ht="20.100000000000001" customHeight="1">
      <c r="A91" s="1591"/>
      <c r="B91" s="1033" t="s">
        <v>696</v>
      </c>
      <c r="C91" s="1081">
        <v>100</v>
      </c>
      <c r="D91" s="1081">
        <v>0</v>
      </c>
      <c r="E91" s="1081">
        <v>0</v>
      </c>
      <c r="F91" s="1082">
        <f>(C91+D91-E91)*20%</f>
        <v>20</v>
      </c>
      <c r="G91" s="1034">
        <f t="shared" si="29"/>
        <v>80</v>
      </c>
      <c r="H91" s="1035" t="s">
        <v>910</v>
      </c>
      <c r="I91" s="1594"/>
    </row>
    <row r="92" spans="1:9" ht="20.100000000000001" customHeight="1">
      <c r="A92" s="1591"/>
      <c r="B92" s="1033" t="s">
        <v>698</v>
      </c>
      <c r="C92" s="1081">
        <v>12000</v>
      </c>
      <c r="D92" s="1081">
        <v>0</v>
      </c>
      <c r="E92" s="1081">
        <v>500</v>
      </c>
      <c r="F92" s="1082">
        <f>(C92+D92-E92)*10%</f>
        <v>1150</v>
      </c>
      <c r="G92" s="1034">
        <f t="shared" si="29"/>
        <v>10350</v>
      </c>
      <c r="H92" s="1035" t="s">
        <v>911</v>
      </c>
      <c r="I92" s="1594"/>
    </row>
    <row r="93" spans="1:9" ht="20.100000000000001" customHeight="1" thickBot="1">
      <c r="A93" s="1591"/>
      <c r="B93" s="1036" t="s">
        <v>452</v>
      </c>
      <c r="C93" s="1083">
        <v>0</v>
      </c>
      <c r="D93" s="1083">
        <v>0</v>
      </c>
      <c r="E93" s="1083">
        <v>0</v>
      </c>
      <c r="F93" s="1084">
        <f>(C93+D93-E93)*20%</f>
        <v>0</v>
      </c>
      <c r="G93" s="1037">
        <f t="shared" si="29"/>
        <v>0</v>
      </c>
      <c r="H93" s="1039" t="s">
        <v>912</v>
      </c>
      <c r="I93" s="1594"/>
    </row>
    <row r="94" spans="1:9" ht="20.100000000000001" customHeight="1" thickBot="1">
      <c r="A94" s="1592"/>
      <c r="B94" s="1038" t="s">
        <v>4</v>
      </c>
      <c r="C94" s="1085">
        <f>SUM(C87:C93)</f>
        <v>212200</v>
      </c>
      <c r="D94" s="1085">
        <f t="shared" ref="D94:E94" si="31">SUM(D87:D93)</f>
        <v>0</v>
      </c>
      <c r="E94" s="1085">
        <f t="shared" si="31"/>
        <v>500</v>
      </c>
      <c r="F94" s="1086">
        <f t="shared" ref="F94" si="32">SUM(F87:F93)</f>
        <v>9180</v>
      </c>
      <c r="G94" s="1086">
        <f t="shared" si="29"/>
        <v>202520</v>
      </c>
      <c r="H94" s="1040" t="s">
        <v>8</v>
      </c>
      <c r="I94" s="1595"/>
    </row>
    <row r="95" spans="1:9" ht="20.100000000000001" customHeight="1">
      <c r="A95" s="1584" t="s">
        <v>28</v>
      </c>
      <c r="B95" s="1030" t="s">
        <v>688</v>
      </c>
      <c r="C95" s="1079">
        <v>0</v>
      </c>
      <c r="D95" s="1079">
        <v>0</v>
      </c>
      <c r="E95" s="1079">
        <v>0</v>
      </c>
      <c r="F95" s="1080">
        <f>C95+D95-E95*0%</f>
        <v>0</v>
      </c>
      <c r="G95" s="1031">
        <f>(C95+D95-E95-F95)</f>
        <v>0</v>
      </c>
      <c r="H95" s="1032" t="s">
        <v>903</v>
      </c>
      <c r="I95" s="1587" t="s">
        <v>288</v>
      </c>
    </row>
    <row r="96" spans="1:9" ht="20.100000000000001" customHeight="1">
      <c r="A96" s="1585"/>
      <c r="B96" s="1033" t="s">
        <v>904</v>
      </c>
      <c r="C96" s="1081">
        <v>0</v>
      </c>
      <c r="D96" s="1081">
        <v>0</v>
      </c>
      <c r="E96" s="1081">
        <v>0</v>
      </c>
      <c r="F96" s="1082">
        <f>(C96+D96-E96)*4%</f>
        <v>0</v>
      </c>
      <c r="G96" s="1034">
        <f t="shared" ref="G96:G102" si="33">(C96+D96-E96-F96)</f>
        <v>0</v>
      </c>
      <c r="H96" s="1035" t="s">
        <v>905</v>
      </c>
      <c r="I96" s="1588"/>
    </row>
    <row r="97" spans="1:9" ht="20.100000000000001" customHeight="1">
      <c r="A97" s="1585"/>
      <c r="B97" s="1033" t="s">
        <v>906</v>
      </c>
      <c r="C97" s="1081">
        <v>32000</v>
      </c>
      <c r="D97" s="1081">
        <v>0</v>
      </c>
      <c r="E97" s="1081">
        <v>0</v>
      </c>
      <c r="F97" s="1082">
        <f>(C97+D97-E97)*10%</f>
        <v>3200</v>
      </c>
      <c r="G97" s="1034">
        <f t="shared" si="33"/>
        <v>28800</v>
      </c>
      <c r="H97" s="1035" t="s">
        <v>907</v>
      </c>
      <c r="I97" s="1588"/>
    </row>
    <row r="98" spans="1:9" ht="20.100000000000001" customHeight="1">
      <c r="A98" s="1585"/>
      <c r="B98" s="1033" t="s">
        <v>908</v>
      </c>
      <c r="C98" s="1081">
        <v>0</v>
      </c>
      <c r="D98" s="1081">
        <v>0</v>
      </c>
      <c r="E98" s="1081">
        <v>0</v>
      </c>
      <c r="F98" s="1082">
        <f>(C98+D98-E98)*10%</f>
        <v>0</v>
      </c>
      <c r="G98" s="1034">
        <f t="shared" si="33"/>
        <v>0</v>
      </c>
      <c r="H98" s="1035" t="s">
        <v>909</v>
      </c>
      <c r="I98" s="1588"/>
    </row>
    <row r="99" spans="1:9" ht="20.100000000000001" customHeight="1">
      <c r="A99" s="1585"/>
      <c r="B99" s="1033" t="s">
        <v>696</v>
      </c>
      <c r="C99" s="1081">
        <v>0</v>
      </c>
      <c r="D99" s="1081">
        <v>0</v>
      </c>
      <c r="E99" s="1081">
        <v>0</v>
      </c>
      <c r="F99" s="1082">
        <f>(C99+D99-E99)*20%</f>
        <v>0</v>
      </c>
      <c r="G99" s="1034">
        <f t="shared" si="33"/>
        <v>0</v>
      </c>
      <c r="H99" s="1035" t="s">
        <v>910</v>
      </c>
      <c r="I99" s="1588"/>
    </row>
    <row r="100" spans="1:9" ht="20.100000000000001" customHeight="1">
      <c r="A100" s="1585"/>
      <c r="B100" s="1033" t="s">
        <v>698</v>
      </c>
      <c r="C100" s="1081">
        <v>11000</v>
      </c>
      <c r="D100" s="1081">
        <v>0</v>
      </c>
      <c r="E100" s="1081">
        <v>0</v>
      </c>
      <c r="F100" s="1082">
        <f>(C100+D100-E100)*10%</f>
        <v>1100</v>
      </c>
      <c r="G100" s="1034">
        <f t="shared" si="33"/>
        <v>9900</v>
      </c>
      <c r="H100" s="1035" t="s">
        <v>911</v>
      </c>
      <c r="I100" s="1588"/>
    </row>
    <row r="101" spans="1:9" ht="20.100000000000001" customHeight="1" thickBot="1">
      <c r="A101" s="1585"/>
      <c r="B101" s="1036" t="s">
        <v>452</v>
      </c>
      <c r="C101" s="1083">
        <v>0</v>
      </c>
      <c r="D101" s="1083">
        <v>0</v>
      </c>
      <c r="E101" s="1083">
        <v>0</v>
      </c>
      <c r="F101" s="1084">
        <f>(C101+D101-E101)*20%</f>
        <v>0</v>
      </c>
      <c r="G101" s="1037">
        <f t="shared" si="33"/>
        <v>0</v>
      </c>
      <c r="H101" s="1039" t="s">
        <v>912</v>
      </c>
      <c r="I101" s="1588"/>
    </row>
    <row r="102" spans="1:9" ht="20.100000000000001" customHeight="1" thickBot="1">
      <c r="A102" s="1586"/>
      <c r="B102" s="1038" t="s">
        <v>4</v>
      </c>
      <c r="C102" s="1085">
        <f>SUM(C95:C101)</f>
        <v>43000</v>
      </c>
      <c r="D102" s="1085">
        <f>SUM(D95:D101)</f>
        <v>0</v>
      </c>
      <c r="E102" s="1085">
        <f>SUM(E95:E101)</f>
        <v>0</v>
      </c>
      <c r="F102" s="1086">
        <f t="shared" ref="F102" si="34">SUM(F95:F101)</f>
        <v>4300</v>
      </c>
      <c r="G102" s="1086">
        <f t="shared" si="33"/>
        <v>38700</v>
      </c>
      <c r="H102" s="1040" t="s">
        <v>8</v>
      </c>
      <c r="I102" s="1589"/>
    </row>
    <row r="103" spans="1:9" ht="20.100000000000001" customHeight="1">
      <c r="A103" s="1057"/>
      <c r="B103" s="820"/>
      <c r="C103" s="824"/>
      <c r="D103" s="824"/>
      <c r="E103" s="824"/>
      <c r="F103" s="824"/>
      <c r="G103" s="824"/>
      <c r="H103" s="816"/>
      <c r="I103" s="1056"/>
    </row>
    <row r="104" spans="1:9" ht="24" customHeight="1" thickBot="1">
      <c r="A104" s="1602" t="s">
        <v>942</v>
      </c>
      <c r="B104" s="1602"/>
      <c r="C104" s="825"/>
      <c r="D104" s="825"/>
      <c r="E104" s="825"/>
      <c r="F104" s="825"/>
      <c r="G104" s="825"/>
      <c r="H104" s="817"/>
      <c r="I104" s="745" t="s">
        <v>943</v>
      </c>
    </row>
    <row r="105" spans="1:9" ht="24.75" customHeight="1" thickTop="1" thickBot="1">
      <c r="A105" s="1596" t="s">
        <v>3</v>
      </c>
      <c r="B105" s="1596" t="s">
        <v>892</v>
      </c>
      <c r="C105" s="1599" t="s">
        <v>893</v>
      </c>
      <c r="D105" s="1601" t="s">
        <v>894</v>
      </c>
      <c r="E105" s="1599" t="s">
        <v>895</v>
      </c>
      <c r="F105" s="1599" t="s">
        <v>896</v>
      </c>
      <c r="G105" s="1599" t="s">
        <v>897</v>
      </c>
      <c r="H105" s="1596" t="s">
        <v>683</v>
      </c>
      <c r="I105" s="1596" t="s">
        <v>5</v>
      </c>
    </row>
    <row r="106" spans="1:9" ht="9" customHeight="1" thickTop="1" thickBot="1">
      <c r="A106" s="1597"/>
      <c r="B106" s="1597"/>
      <c r="C106" s="1596"/>
      <c r="D106" s="1585"/>
      <c r="E106" s="1596"/>
      <c r="F106" s="1596"/>
      <c r="G106" s="1596"/>
      <c r="H106" s="1597"/>
      <c r="I106" s="1597"/>
    </row>
    <row r="107" spans="1:9" ht="7.5" customHeight="1" thickTop="1" thickBot="1">
      <c r="A107" s="1597"/>
      <c r="B107" s="1597"/>
      <c r="C107" s="1600"/>
      <c r="D107" s="1586"/>
      <c r="E107" s="1600"/>
      <c r="F107" s="1600"/>
      <c r="G107" s="1600"/>
      <c r="H107" s="1597"/>
      <c r="I107" s="1597"/>
    </row>
    <row r="108" spans="1:9" ht="41.25" customHeight="1" thickBot="1">
      <c r="A108" s="1598"/>
      <c r="B108" s="1598"/>
      <c r="C108" s="819" t="s">
        <v>898</v>
      </c>
      <c r="D108" s="786" t="s">
        <v>899</v>
      </c>
      <c r="E108" s="819" t="s">
        <v>900</v>
      </c>
      <c r="F108" s="785" t="s">
        <v>901</v>
      </c>
      <c r="G108" s="785" t="s">
        <v>902</v>
      </c>
      <c r="H108" s="1597"/>
      <c r="I108" s="1598"/>
    </row>
    <row r="109" spans="1:9" ht="20.100000000000001" customHeight="1">
      <c r="A109" s="1584" t="s">
        <v>289</v>
      </c>
      <c r="B109" s="1030" t="s">
        <v>688</v>
      </c>
      <c r="C109" s="1079">
        <v>0</v>
      </c>
      <c r="D109" s="1079">
        <v>0</v>
      </c>
      <c r="E109" s="1079">
        <v>0</v>
      </c>
      <c r="F109" s="1080">
        <f>C109+D109-E109*0%</f>
        <v>0</v>
      </c>
      <c r="G109" s="1031">
        <f>(C109+D109-E109-F109)</f>
        <v>0</v>
      </c>
      <c r="H109" s="1032" t="s">
        <v>903</v>
      </c>
      <c r="I109" s="1587" t="s">
        <v>31</v>
      </c>
    </row>
    <row r="110" spans="1:9" ht="20.100000000000001" customHeight="1">
      <c r="A110" s="1585"/>
      <c r="B110" s="1033" t="s">
        <v>904</v>
      </c>
      <c r="C110" s="1081">
        <v>0</v>
      </c>
      <c r="D110" s="1081">
        <v>0</v>
      </c>
      <c r="E110" s="1081">
        <v>0</v>
      </c>
      <c r="F110" s="1082">
        <f>(C110+D110-E110)*4%</f>
        <v>0</v>
      </c>
      <c r="G110" s="1034">
        <f t="shared" ref="G110:G115" si="35">(C110+D110-E110-F110)</f>
        <v>0</v>
      </c>
      <c r="H110" s="1035" t="s">
        <v>905</v>
      </c>
      <c r="I110" s="1588"/>
    </row>
    <row r="111" spans="1:9" ht="20.100000000000001" customHeight="1">
      <c r="A111" s="1585"/>
      <c r="B111" s="1033" t="s">
        <v>906</v>
      </c>
      <c r="C111" s="1081">
        <v>0</v>
      </c>
      <c r="D111" s="1081">
        <v>0</v>
      </c>
      <c r="E111" s="1081">
        <v>0</v>
      </c>
      <c r="F111" s="1082">
        <f t="shared" ref="F111:F115" si="36">(C111+D111-E111)*4%</f>
        <v>0</v>
      </c>
      <c r="G111" s="1034">
        <f t="shared" si="35"/>
        <v>0</v>
      </c>
      <c r="H111" s="1035" t="s">
        <v>907</v>
      </c>
      <c r="I111" s="1588"/>
    </row>
    <row r="112" spans="1:9" ht="20.100000000000001" customHeight="1">
      <c r="A112" s="1585"/>
      <c r="B112" s="1033" t="s">
        <v>908</v>
      </c>
      <c r="C112" s="1081">
        <v>0</v>
      </c>
      <c r="D112" s="1081">
        <v>0</v>
      </c>
      <c r="E112" s="1081">
        <v>0</v>
      </c>
      <c r="F112" s="1082">
        <f t="shared" si="36"/>
        <v>0</v>
      </c>
      <c r="G112" s="1034">
        <f t="shared" si="35"/>
        <v>0</v>
      </c>
      <c r="H112" s="1035" t="s">
        <v>909</v>
      </c>
      <c r="I112" s="1588"/>
    </row>
    <row r="113" spans="1:9" ht="20.100000000000001" customHeight="1">
      <c r="A113" s="1585"/>
      <c r="B113" s="1033" t="s">
        <v>696</v>
      </c>
      <c r="C113" s="1081">
        <v>0</v>
      </c>
      <c r="D113" s="1081">
        <v>0</v>
      </c>
      <c r="E113" s="1081">
        <v>0</v>
      </c>
      <c r="F113" s="1082">
        <f t="shared" si="36"/>
        <v>0</v>
      </c>
      <c r="G113" s="1034">
        <f t="shared" si="35"/>
        <v>0</v>
      </c>
      <c r="H113" s="1035" t="s">
        <v>910</v>
      </c>
      <c r="I113" s="1588"/>
    </row>
    <row r="114" spans="1:9" ht="20.100000000000001" customHeight="1">
      <c r="A114" s="1585"/>
      <c r="B114" s="1033" t="s">
        <v>698</v>
      </c>
      <c r="C114" s="1081">
        <v>9600</v>
      </c>
      <c r="D114" s="1081">
        <v>15000</v>
      </c>
      <c r="E114" s="1081">
        <v>0</v>
      </c>
      <c r="F114" s="1082">
        <f t="shared" si="36"/>
        <v>984</v>
      </c>
      <c r="G114" s="1034">
        <f t="shared" si="35"/>
        <v>23616</v>
      </c>
      <c r="H114" s="1035" t="s">
        <v>911</v>
      </c>
      <c r="I114" s="1588"/>
    </row>
    <row r="115" spans="1:9" ht="20.100000000000001" customHeight="1" thickBot="1">
      <c r="A115" s="1585"/>
      <c r="B115" s="1036" t="s">
        <v>452</v>
      </c>
      <c r="C115" s="1083">
        <v>0</v>
      </c>
      <c r="D115" s="1083">
        <v>0</v>
      </c>
      <c r="E115" s="1083">
        <v>0</v>
      </c>
      <c r="F115" s="1084">
        <f t="shared" si="36"/>
        <v>0</v>
      </c>
      <c r="G115" s="1037">
        <f t="shared" si="35"/>
        <v>0</v>
      </c>
      <c r="H115" s="1039" t="s">
        <v>912</v>
      </c>
      <c r="I115" s="1588"/>
    </row>
    <row r="116" spans="1:9" ht="20.100000000000001" customHeight="1" thickBot="1">
      <c r="A116" s="1586"/>
      <c r="B116" s="1038" t="s">
        <v>4</v>
      </c>
      <c r="C116" s="1085">
        <f>SUM(C109:C115)</f>
        <v>9600</v>
      </c>
      <c r="D116" s="1085">
        <f t="shared" ref="D116:G116" si="37">SUM(D109:D115)</f>
        <v>15000</v>
      </c>
      <c r="E116" s="1085">
        <f t="shared" si="37"/>
        <v>0</v>
      </c>
      <c r="F116" s="1086">
        <f t="shared" si="37"/>
        <v>984</v>
      </c>
      <c r="G116" s="1086">
        <f t="shared" si="37"/>
        <v>23616</v>
      </c>
      <c r="H116" s="1040" t="s">
        <v>8</v>
      </c>
      <c r="I116" s="1589"/>
    </row>
    <row r="117" spans="1:9" ht="20.100000000000001" customHeight="1">
      <c r="A117" s="1584" t="s">
        <v>32</v>
      </c>
      <c r="B117" s="1030" t="s">
        <v>688</v>
      </c>
      <c r="C117" s="1079" t="s">
        <v>955</v>
      </c>
      <c r="D117" s="1079" t="s">
        <v>955</v>
      </c>
      <c r="E117" s="1079" t="s">
        <v>955</v>
      </c>
      <c r="F117" s="1080" t="s">
        <v>955</v>
      </c>
      <c r="G117" s="1080" t="s">
        <v>955</v>
      </c>
      <c r="H117" s="1032" t="s">
        <v>903</v>
      </c>
      <c r="I117" s="1587" t="s">
        <v>179</v>
      </c>
    </row>
    <row r="118" spans="1:9" ht="20.100000000000001" customHeight="1">
      <c r="A118" s="1585"/>
      <c r="B118" s="1033" t="s">
        <v>904</v>
      </c>
      <c r="C118" s="1081" t="s">
        <v>955</v>
      </c>
      <c r="D118" s="1081" t="s">
        <v>955</v>
      </c>
      <c r="E118" s="1081" t="s">
        <v>955</v>
      </c>
      <c r="F118" s="1082" t="s">
        <v>955</v>
      </c>
      <c r="G118" s="1082" t="s">
        <v>955</v>
      </c>
      <c r="H118" s="1035" t="s">
        <v>905</v>
      </c>
      <c r="I118" s="1588"/>
    </row>
    <row r="119" spans="1:9" ht="20.100000000000001" customHeight="1">
      <c r="A119" s="1585"/>
      <c r="B119" s="1033" t="s">
        <v>906</v>
      </c>
      <c r="C119" s="1081" t="s">
        <v>955</v>
      </c>
      <c r="D119" s="1081" t="s">
        <v>955</v>
      </c>
      <c r="E119" s="1081" t="s">
        <v>955</v>
      </c>
      <c r="F119" s="1082" t="s">
        <v>955</v>
      </c>
      <c r="G119" s="1082" t="s">
        <v>955</v>
      </c>
      <c r="H119" s="1035" t="s">
        <v>907</v>
      </c>
      <c r="I119" s="1588"/>
    </row>
    <row r="120" spans="1:9" ht="20.100000000000001" customHeight="1">
      <c r="A120" s="1585"/>
      <c r="B120" s="1033" t="s">
        <v>908</v>
      </c>
      <c r="C120" s="1081" t="s">
        <v>955</v>
      </c>
      <c r="D120" s="1081" t="s">
        <v>955</v>
      </c>
      <c r="E120" s="1081" t="s">
        <v>955</v>
      </c>
      <c r="F120" s="1082" t="s">
        <v>955</v>
      </c>
      <c r="G120" s="1082" t="s">
        <v>955</v>
      </c>
      <c r="H120" s="1035" t="s">
        <v>909</v>
      </c>
      <c r="I120" s="1588"/>
    </row>
    <row r="121" spans="1:9" ht="20.100000000000001" customHeight="1">
      <c r="A121" s="1585"/>
      <c r="B121" s="1033" t="s">
        <v>696</v>
      </c>
      <c r="C121" s="1081" t="s">
        <v>955</v>
      </c>
      <c r="D121" s="1081" t="s">
        <v>955</v>
      </c>
      <c r="E121" s="1081" t="s">
        <v>955</v>
      </c>
      <c r="F121" s="1082" t="s">
        <v>955</v>
      </c>
      <c r="G121" s="1082" t="s">
        <v>955</v>
      </c>
      <c r="H121" s="1035" t="s">
        <v>910</v>
      </c>
      <c r="I121" s="1588"/>
    </row>
    <row r="122" spans="1:9" ht="20.100000000000001" customHeight="1">
      <c r="A122" s="1585"/>
      <c r="B122" s="1033" t="s">
        <v>698</v>
      </c>
      <c r="C122" s="1081" t="s">
        <v>955</v>
      </c>
      <c r="D122" s="1081" t="s">
        <v>955</v>
      </c>
      <c r="E122" s="1081" t="s">
        <v>955</v>
      </c>
      <c r="F122" s="1082" t="s">
        <v>955</v>
      </c>
      <c r="G122" s="1082" t="s">
        <v>955</v>
      </c>
      <c r="H122" s="1035" t="s">
        <v>911</v>
      </c>
      <c r="I122" s="1588"/>
    </row>
    <row r="123" spans="1:9" ht="20.100000000000001" customHeight="1" thickBot="1">
      <c r="A123" s="1585"/>
      <c r="B123" s="1036" t="s">
        <v>452</v>
      </c>
      <c r="C123" s="1083" t="s">
        <v>955</v>
      </c>
      <c r="D123" s="1083" t="s">
        <v>955</v>
      </c>
      <c r="E123" s="1083" t="s">
        <v>955</v>
      </c>
      <c r="F123" s="1084" t="s">
        <v>955</v>
      </c>
      <c r="G123" s="1084" t="s">
        <v>955</v>
      </c>
      <c r="H123" s="1039" t="s">
        <v>912</v>
      </c>
      <c r="I123" s="1588"/>
    </row>
    <row r="124" spans="1:9" ht="20.100000000000001" customHeight="1" thickBot="1">
      <c r="A124" s="1586"/>
      <c r="B124" s="1038" t="s">
        <v>4</v>
      </c>
      <c r="C124" s="1085" t="s">
        <v>955</v>
      </c>
      <c r="D124" s="1085" t="s">
        <v>955</v>
      </c>
      <c r="E124" s="1085" t="s">
        <v>955</v>
      </c>
      <c r="F124" s="1086" t="s">
        <v>955</v>
      </c>
      <c r="G124" s="1086" t="s">
        <v>955</v>
      </c>
      <c r="H124" s="1040" t="s">
        <v>8</v>
      </c>
      <c r="I124" s="1589"/>
    </row>
    <row r="125" spans="1:9" ht="20.100000000000001" customHeight="1">
      <c r="A125" s="1584" t="s">
        <v>34</v>
      </c>
      <c r="B125" s="1030" t="s">
        <v>688</v>
      </c>
      <c r="C125" s="1079">
        <v>0</v>
      </c>
      <c r="D125" s="1079">
        <v>0</v>
      </c>
      <c r="E125" s="1079">
        <v>0</v>
      </c>
      <c r="F125" s="1080">
        <f>C125+D125-E125*0%</f>
        <v>0</v>
      </c>
      <c r="G125" s="1031">
        <f>(C125+D125-E125-F125)</f>
        <v>0</v>
      </c>
      <c r="H125" s="1032" t="s">
        <v>903</v>
      </c>
      <c r="I125" s="1587" t="s">
        <v>35</v>
      </c>
    </row>
    <row r="126" spans="1:9" ht="20.100000000000001" customHeight="1">
      <c r="A126" s="1585"/>
      <c r="B126" s="1033" t="s">
        <v>904</v>
      </c>
      <c r="C126" s="1081">
        <v>0</v>
      </c>
      <c r="D126" s="1081">
        <v>0</v>
      </c>
      <c r="E126" s="1081">
        <v>0</v>
      </c>
      <c r="F126" s="1082">
        <f>(C126+D126-E126)*4%</f>
        <v>0</v>
      </c>
      <c r="G126" s="1034">
        <f t="shared" ref="G126:G132" si="38">(C126+D126-E126-F126)</f>
        <v>0</v>
      </c>
      <c r="H126" s="1035" t="s">
        <v>905</v>
      </c>
      <c r="I126" s="1588"/>
    </row>
    <row r="127" spans="1:9" ht="20.100000000000001" customHeight="1">
      <c r="A127" s="1585"/>
      <c r="B127" s="1033" t="s">
        <v>906</v>
      </c>
      <c r="C127" s="1081">
        <v>0</v>
      </c>
      <c r="D127" s="1081">
        <v>0</v>
      </c>
      <c r="E127" s="1081">
        <v>0</v>
      </c>
      <c r="F127" s="1082">
        <f>(C127+D127-E127)*10%</f>
        <v>0</v>
      </c>
      <c r="G127" s="1034">
        <f t="shared" si="38"/>
        <v>0</v>
      </c>
      <c r="H127" s="1035" t="s">
        <v>907</v>
      </c>
      <c r="I127" s="1588"/>
    </row>
    <row r="128" spans="1:9" ht="20.100000000000001" customHeight="1">
      <c r="A128" s="1585"/>
      <c r="B128" s="1033" t="s">
        <v>908</v>
      </c>
      <c r="C128" s="1081">
        <v>0</v>
      </c>
      <c r="D128" s="1081">
        <v>0</v>
      </c>
      <c r="E128" s="1081">
        <v>0</v>
      </c>
      <c r="F128" s="1082">
        <f t="shared" ref="F128" si="39">(C128+D128-E128)*10%</f>
        <v>0</v>
      </c>
      <c r="G128" s="1034">
        <f t="shared" si="38"/>
        <v>0</v>
      </c>
      <c r="H128" s="1035" t="s">
        <v>909</v>
      </c>
      <c r="I128" s="1588"/>
    </row>
    <row r="129" spans="1:9" ht="20.100000000000001" customHeight="1">
      <c r="A129" s="1585"/>
      <c r="B129" s="1033" t="s">
        <v>696</v>
      </c>
      <c r="C129" s="1081">
        <v>0</v>
      </c>
      <c r="D129" s="1081">
        <v>0</v>
      </c>
      <c r="E129" s="1081">
        <v>0</v>
      </c>
      <c r="F129" s="1082">
        <f>(C129+D129-E129)*20%</f>
        <v>0</v>
      </c>
      <c r="G129" s="1034">
        <f t="shared" si="38"/>
        <v>0</v>
      </c>
      <c r="H129" s="1035" t="s">
        <v>910</v>
      </c>
      <c r="I129" s="1588"/>
    </row>
    <row r="130" spans="1:9" ht="20.100000000000001" customHeight="1">
      <c r="A130" s="1585"/>
      <c r="B130" s="1033" t="s">
        <v>698</v>
      </c>
      <c r="C130" s="1081">
        <v>750</v>
      </c>
      <c r="D130" s="1081">
        <v>15000</v>
      </c>
      <c r="E130" s="1081">
        <v>0</v>
      </c>
      <c r="F130" s="1082">
        <f>(C130+D130-E130)*10%</f>
        <v>1575</v>
      </c>
      <c r="G130" s="1034">
        <f>(C130+D130-E130-F130)</f>
        <v>14175</v>
      </c>
      <c r="H130" s="1035" t="s">
        <v>911</v>
      </c>
      <c r="I130" s="1588"/>
    </row>
    <row r="131" spans="1:9" ht="20.100000000000001" customHeight="1" thickBot="1">
      <c r="A131" s="1585"/>
      <c r="B131" s="1036" t="s">
        <v>452</v>
      </c>
      <c r="C131" s="1083">
        <v>0</v>
      </c>
      <c r="D131" s="1083">
        <v>0</v>
      </c>
      <c r="E131" s="1083">
        <v>0</v>
      </c>
      <c r="F131" s="1084">
        <f>(C131+D131-E131)*20%</f>
        <v>0</v>
      </c>
      <c r="G131" s="1037">
        <f t="shared" si="38"/>
        <v>0</v>
      </c>
      <c r="H131" s="1039" t="s">
        <v>912</v>
      </c>
      <c r="I131" s="1588"/>
    </row>
    <row r="132" spans="1:9" ht="20.100000000000001" customHeight="1" thickBot="1">
      <c r="A132" s="1586"/>
      <c r="B132" s="1038" t="s">
        <v>4</v>
      </c>
      <c r="C132" s="1085">
        <f>SUM(C125:C131)</f>
        <v>750</v>
      </c>
      <c r="D132" s="1085">
        <f>SUM(D125:D131)</f>
        <v>15000</v>
      </c>
      <c r="E132" s="1085">
        <f>SUM(E125:E131)</f>
        <v>0</v>
      </c>
      <c r="F132" s="1086">
        <f t="shared" ref="F132" si="40">SUM(F125:F131)</f>
        <v>1575</v>
      </c>
      <c r="G132" s="1086">
        <f t="shared" si="38"/>
        <v>14175</v>
      </c>
      <c r="H132" s="1040" t="s">
        <v>8</v>
      </c>
      <c r="I132" s="1589"/>
    </row>
    <row r="133" spans="1:9" ht="15" customHeight="1">
      <c r="A133" s="1584" t="s">
        <v>36</v>
      </c>
      <c r="B133" s="787" t="s">
        <v>688</v>
      </c>
      <c r="C133" s="1071" t="s">
        <v>955</v>
      </c>
      <c r="D133" s="1071" t="s">
        <v>955</v>
      </c>
      <c r="E133" s="1071" t="s">
        <v>955</v>
      </c>
      <c r="F133" s="1071" t="s">
        <v>955</v>
      </c>
      <c r="G133" s="1071" t="s">
        <v>955</v>
      </c>
      <c r="H133" s="791" t="s">
        <v>903</v>
      </c>
      <c r="I133" s="1587" t="s">
        <v>37</v>
      </c>
    </row>
    <row r="134" spans="1:9" ht="15" customHeight="1">
      <c r="A134" s="1585"/>
      <c r="B134" s="757" t="s">
        <v>904</v>
      </c>
      <c r="C134" s="1072" t="s">
        <v>955</v>
      </c>
      <c r="D134" s="1072" t="s">
        <v>955</v>
      </c>
      <c r="E134" s="1072" t="s">
        <v>955</v>
      </c>
      <c r="F134" s="1072" t="s">
        <v>955</v>
      </c>
      <c r="G134" s="1072" t="s">
        <v>955</v>
      </c>
      <c r="H134" s="795" t="s">
        <v>905</v>
      </c>
      <c r="I134" s="1588"/>
    </row>
    <row r="135" spans="1:9" ht="15" customHeight="1">
      <c r="A135" s="1585"/>
      <c r="B135" s="757" t="s">
        <v>906</v>
      </c>
      <c r="C135" s="1072" t="s">
        <v>955</v>
      </c>
      <c r="D135" s="1072" t="s">
        <v>955</v>
      </c>
      <c r="E135" s="1072" t="s">
        <v>955</v>
      </c>
      <c r="F135" s="1072" t="s">
        <v>955</v>
      </c>
      <c r="G135" s="1072" t="s">
        <v>955</v>
      </c>
      <c r="H135" s="795" t="s">
        <v>907</v>
      </c>
      <c r="I135" s="1588"/>
    </row>
    <row r="136" spans="1:9" ht="15" customHeight="1">
      <c r="A136" s="1585"/>
      <c r="B136" s="757" t="s">
        <v>908</v>
      </c>
      <c r="C136" s="1072" t="s">
        <v>955</v>
      </c>
      <c r="D136" s="1072" t="s">
        <v>955</v>
      </c>
      <c r="E136" s="1072" t="s">
        <v>955</v>
      </c>
      <c r="F136" s="1072" t="s">
        <v>955</v>
      </c>
      <c r="G136" s="1072" t="s">
        <v>955</v>
      </c>
      <c r="H136" s="795" t="s">
        <v>909</v>
      </c>
      <c r="I136" s="1588"/>
    </row>
    <row r="137" spans="1:9" ht="15" customHeight="1">
      <c r="A137" s="1585"/>
      <c r="B137" s="757" t="s">
        <v>696</v>
      </c>
      <c r="C137" s="1072" t="s">
        <v>955</v>
      </c>
      <c r="D137" s="1072" t="s">
        <v>955</v>
      </c>
      <c r="E137" s="1072" t="s">
        <v>955</v>
      </c>
      <c r="F137" s="1072" t="s">
        <v>955</v>
      </c>
      <c r="G137" s="1072" t="s">
        <v>955</v>
      </c>
      <c r="H137" s="795" t="s">
        <v>910</v>
      </c>
      <c r="I137" s="1588"/>
    </row>
    <row r="138" spans="1:9" ht="15" customHeight="1">
      <c r="A138" s="1585"/>
      <c r="B138" s="757" t="s">
        <v>698</v>
      </c>
      <c r="C138" s="1072" t="s">
        <v>955</v>
      </c>
      <c r="D138" s="1072" t="s">
        <v>955</v>
      </c>
      <c r="E138" s="1072" t="s">
        <v>955</v>
      </c>
      <c r="F138" s="1072" t="s">
        <v>955</v>
      </c>
      <c r="G138" s="1072" t="s">
        <v>955</v>
      </c>
      <c r="H138" s="795" t="s">
        <v>911</v>
      </c>
      <c r="I138" s="1588"/>
    </row>
    <row r="139" spans="1:9" ht="15" customHeight="1" thickBot="1">
      <c r="A139" s="1585"/>
      <c r="B139" s="757" t="s">
        <v>452</v>
      </c>
      <c r="C139" s="1073" t="s">
        <v>955</v>
      </c>
      <c r="D139" s="1073" t="s">
        <v>955</v>
      </c>
      <c r="E139" s="1073" t="s">
        <v>955</v>
      </c>
      <c r="F139" s="1073" t="s">
        <v>955</v>
      </c>
      <c r="G139" s="1073" t="s">
        <v>955</v>
      </c>
      <c r="H139" s="795" t="s">
        <v>912</v>
      </c>
      <c r="I139" s="1588"/>
    </row>
    <row r="140" spans="1:9" ht="15" customHeight="1" thickBot="1">
      <c r="A140" s="1586"/>
      <c r="B140" s="1038" t="s">
        <v>4</v>
      </c>
      <c r="C140" s="1074" t="s">
        <v>955</v>
      </c>
      <c r="D140" s="1074" t="s">
        <v>955</v>
      </c>
      <c r="E140" s="1074" t="s">
        <v>955</v>
      </c>
      <c r="F140" s="1074" t="s">
        <v>955</v>
      </c>
      <c r="G140" s="1074" t="s">
        <v>955</v>
      </c>
      <c r="H140" s="1040" t="s">
        <v>8</v>
      </c>
      <c r="I140" s="1589"/>
    </row>
    <row r="141" spans="1:9" ht="31.5" customHeight="1" thickBot="1">
      <c r="A141" s="1602" t="s">
        <v>960</v>
      </c>
      <c r="B141" s="1602"/>
      <c r="C141" s="815"/>
      <c r="D141" s="815"/>
      <c r="E141" s="815"/>
      <c r="F141" s="815"/>
      <c r="G141" s="815"/>
      <c r="H141" s="817"/>
      <c r="I141" s="745" t="s">
        <v>943</v>
      </c>
    </row>
    <row r="142" spans="1:9" ht="23.25" customHeight="1" thickTop="1" thickBot="1">
      <c r="A142" s="1596" t="s">
        <v>3</v>
      </c>
      <c r="B142" s="1596" t="s">
        <v>892</v>
      </c>
      <c r="C142" s="1599" t="s">
        <v>893</v>
      </c>
      <c r="D142" s="1601" t="s">
        <v>894</v>
      </c>
      <c r="E142" s="1599" t="s">
        <v>895</v>
      </c>
      <c r="F142" s="1599" t="s">
        <v>896</v>
      </c>
      <c r="G142" s="1599" t="s">
        <v>897</v>
      </c>
      <c r="H142" s="1596" t="s">
        <v>683</v>
      </c>
      <c r="I142" s="1603" t="s">
        <v>5</v>
      </c>
    </row>
    <row r="143" spans="1:9" ht="23.25" customHeight="1" thickTop="1" thickBot="1">
      <c r="A143" s="1597"/>
      <c r="B143" s="1597"/>
      <c r="C143" s="1596"/>
      <c r="D143" s="1585"/>
      <c r="E143" s="1596"/>
      <c r="F143" s="1596"/>
      <c r="G143" s="1596"/>
      <c r="H143" s="1597"/>
      <c r="I143" s="1604"/>
    </row>
    <row r="144" spans="1:9" ht="23.25" customHeight="1" thickTop="1" thickBot="1">
      <c r="A144" s="1597"/>
      <c r="B144" s="1597"/>
      <c r="C144" s="1600"/>
      <c r="D144" s="1586"/>
      <c r="E144" s="1600"/>
      <c r="F144" s="1600"/>
      <c r="G144" s="1600"/>
      <c r="H144" s="1597"/>
      <c r="I144" s="1604"/>
    </row>
    <row r="145" spans="1:9" ht="39" customHeight="1" thickBot="1">
      <c r="A145" s="1598"/>
      <c r="B145" s="1598"/>
      <c r="C145" s="819" t="s">
        <v>898</v>
      </c>
      <c r="D145" s="826" t="s">
        <v>899</v>
      </c>
      <c r="E145" s="819" t="s">
        <v>900</v>
      </c>
      <c r="F145" s="819" t="s">
        <v>901</v>
      </c>
      <c r="G145" s="819" t="s">
        <v>902</v>
      </c>
      <c r="H145" s="1597"/>
      <c r="I145" s="1605"/>
    </row>
    <row r="146" spans="1:9" ht="20.100000000000001" customHeight="1">
      <c r="A146" s="1584" t="s">
        <v>527</v>
      </c>
      <c r="B146" s="1030" t="s">
        <v>688</v>
      </c>
      <c r="C146" s="1079">
        <v>0</v>
      </c>
      <c r="D146" s="1079">
        <v>0</v>
      </c>
      <c r="E146" s="1079">
        <v>0</v>
      </c>
      <c r="F146" s="1080">
        <f>C146+D146-E146*0%</f>
        <v>0</v>
      </c>
      <c r="G146" s="1031">
        <f>(C146+D146-E146-F146)</f>
        <v>0</v>
      </c>
      <c r="H146" s="1032" t="s">
        <v>903</v>
      </c>
      <c r="I146" s="1587" t="s">
        <v>890</v>
      </c>
    </row>
    <row r="147" spans="1:9" ht="20.100000000000001" customHeight="1">
      <c r="A147" s="1585"/>
      <c r="B147" s="1033" t="s">
        <v>904</v>
      </c>
      <c r="C147" s="1081">
        <v>100</v>
      </c>
      <c r="D147" s="1081">
        <v>0</v>
      </c>
      <c r="E147" s="1081">
        <v>0</v>
      </c>
      <c r="F147" s="1082">
        <f>(C147+D147-E147)*4%</f>
        <v>4</v>
      </c>
      <c r="G147" s="1034">
        <f t="shared" ref="G147:G153" si="41">(C147+D147-E147-F147)</f>
        <v>96</v>
      </c>
      <c r="H147" s="1035" t="s">
        <v>905</v>
      </c>
      <c r="I147" s="1588"/>
    </row>
    <row r="148" spans="1:9" ht="20.100000000000001" customHeight="1">
      <c r="A148" s="1585"/>
      <c r="B148" s="1033" t="s">
        <v>906</v>
      </c>
      <c r="C148" s="1081">
        <v>0</v>
      </c>
      <c r="D148" s="1081">
        <v>0</v>
      </c>
      <c r="E148" s="1081">
        <v>0</v>
      </c>
      <c r="F148" s="1082">
        <f>(C148+D148-E148)*10%</f>
        <v>0</v>
      </c>
      <c r="G148" s="1034">
        <f t="shared" si="41"/>
        <v>0</v>
      </c>
      <c r="H148" s="1035" t="s">
        <v>907</v>
      </c>
      <c r="I148" s="1588"/>
    </row>
    <row r="149" spans="1:9" ht="20.100000000000001" customHeight="1">
      <c r="A149" s="1585"/>
      <c r="B149" s="1033" t="s">
        <v>908</v>
      </c>
      <c r="C149" s="1081">
        <v>0</v>
      </c>
      <c r="D149" s="1081">
        <v>0</v>
      </c>
      <c r="E149" s="1081">
        <v>0</v>
      </c>
      <c r="F149" s="1082">
        <f t="shared" ref="F149" si="42">(C149+D149-E149)*10%</f>
        <v>0</v>
      </c>
      <c r="G149" s="1034">
        <f t="shared" si="41"/>
        <v>0</v>
      </c>
      <c r="H149" s="1035" t="s">
        <v>909</v>
      </c>
      <c r="I149" s="1588"/>
    </row>
    <row r="150" spans="1:9" ht="20.100000000000001" customHeight="1">
      <c r="A150" s="1585"/>
      <c r="B150" s="1033" t="s">
        <v>696</v>
      </c>
      <c r="C150" s="1081">
        <v>0</v>
      </c>
      <c r="D150" s="1081">
        <v>0</v>
      </c>
      <c r="E150" s="1081">
        <v>0</v>
      </c>
      <c r="F150" s="1082">
        <f>(C150+D150-E150)*20%</f>
        <v>0</v>
      </c>
      <c r="G150" s="1034">
        <f t="shared" si="41"/>
        <v>0</v>
      </c>
      <c r="H150" s="1035" t="s">
        <v>910</v>
      </c>
      <c r="I150" s="1588"/>
    </row>
    <row r="151" spans="1:9" ht="20.100000000000001" customHeight="1">
      <c r="A151" s="1585"/>
      <c r="B151" s="1033" t="s">
        <v>698</v>
      </c>
      <c r="C151" s="1081">
        <v>17500</v>
      </c>
      <c r="D151" s="1081">
        <v>0</v>
      </c>
      <c r="E151" s="1081">
        <v>0</v>
      </c>
      <c r="F151" s="1082">
        <f>(C151+D151-E151)*10%</f>
        <v>1750</v>
      </c>
      <c r="G151" s="1034">
        <f>(C151+D151-E151-F151)</f>
        <v>15750</v>
      </c>
      <c r="H151" s="1035" t="s">
        <v>911</v>
      </c>
      <c r="I151" s="1588"/>
    </row>
    <row r="152" spans="1:9" ht="20.100000000000001" customHeight="1" thickBot="1">
      <c r="A152" s="1585"/>
      <c r="B152" s="1036" t="s">
        <v>452</v>
      </c>
      <c r="C152" s="1083">
        <v>0</v>
      </c>
      <c r="D152" s="1083">
        <v>0</v>
      </c>
      <c r="E152" s="1083">
        <v>0</v>
      </c>
      <c r="F152" s="1084">
        <f>(C152+D152-E152)*20%</f>
        <v>0</v>
      </c>
      <c r="G152" s="1037">
        <f t="shared" si="41"/>
        <v>0</v>
      </c>
      <c r="H152" s="1039" t="s">
        <v>912</v>
      </c>
      <c r="I152" s="1588"/>
    </row>
    <row r="153" spans="1:9" ht="20.100000000000001" customHeight="1" thickBot="1">
      <c r="A153" s="1586"/>
      <c r="B153" s="1038" t="s">
        <v>4</v>
      </c>
      <c r="C153" s="1085">
        <f>SUM(C146:C152)</f>
        <v>17600</v>
      </c>
      <c r="D153" s="1085">
        <f t="shared" ref="D153:E153" si="43">SUM(D146:D152)</f>
        <v>0</v>
      </c>
      <c r="E153" s="1085">
        <f t="shared" si="43"/>
        <v>0</v>
      </c>
      <c r="F153" s="1086">
        <f t="shared" ref="F153" si="44">SUM(F146:F152)</f>
        <v>1754</v>
      </c>
      <c r="G153" s="1086">
        <f t="shared" si="41"/>
        <v>15846</v>
      </c>
      <c r="H153" s="1040" t="s">
        <v>8</v>
      </c>
      <c r="I153" s="1589"/>
    </row>
    <row r="154" spans="1:9" ht="20.100000000000001" customHeight="1">
      <c r="A154" s="1584" t="s">
        <v>290</v>
      </c>
      <c r="B154" s="787" t="s">
        <v>688</v>
      </c>
      <c r="C154" s="1071" t="s">
        <v>955</v>
      </c>
      <c r="D154" s="1071" t="s">
        <v>955</v>
      </c>
      <c r="E154" s="1071" t="s">
        <v>955</v>
      </c>
      <c r="F154" s="1071" t="s">
        <v>955</v>
      </c>
      <c r="G154" s="1071" t="s">
        <v>955</v>
      </c>
      <c r="H154" s="791" t="s">
        <v>903</v>
      </c>
      <c r="I154" s="1587" t="s">
        <v>41</v>
      </c>
    </row>
    <row r="155" spans="1:9" ht="20.100000000000001" customHeight="1">
      <c r="A155" s="1585"/>
      <c r="B155" s="757" t="s">
        <v>904</v>
      </c>
      <c r="C155" s="1072" t="s">
        <v>955</v>
      </c>
      <c r="D155" s="1072" t="s">
        <v>955</v>
      </c>
      <c r="E155" s="1072" t="s">
        <v>955</v>
      </c>
      <c r="F155" s="1072" t="s">
        <v>955</v>
      </c>
      <c r="G155" s="1072" t="s">
        <v>955</v>
      </c>
      <c r="H155" s="795" t="s">
        <v>905</v>
      </c>
      <c r="I155" s="1588"/>
    </row>
    <row r="156" spans="1:9" ht="20.100000000000001" customHeight="1">
      <c r="A156" s="1585"/>
      <c r="B156" s="757" t="s">
        <v>906</v>
      </c>
      <c r="C156" s="1072" t="s">
        <v>955</v>
      </c>
      <c r="D156" s="1072" t="s">
        <v>955</v>
      </c>
      <c r="E156" s="1072" t="s">
        <v>955</v>
      </c>
      <c r="F156" s="1072" t="s">
        <v>955</v>
      </c>
      <c r="G156" s="1072" t="s">
        <v>955</v>
      </c>
      <c r="H156" s="795" t="s">
        <v>907</v>
      </c>
      <c r="I156" s="1588"/>
    </row>
    <row r="157" spans="1:9" ht="20.100000000000001" customHeight="1">
      <c r="A157" s="1585"/>
      <c r="B157" s="757" t="s">
        <v>908</v>
      </c>
      <c r="C157" s="1072" t="s">
        <v>955</v>
      </c>
      <c r="D157" s="1072" t="s">
        <v>955</v>
      </c>
      <c r="E157" s="1072" t="s">
        <v>955</v>
      </c>
      <c r="F157" s="1072" t="s">
        <v>955</v>
      </c>
      <c r="G157" s="1072" t="s">
        <v>955</v>
      </c>
      <c r="H157" s="795" t="s">
        <v>909</v>
      </c>
      <c r="I157" s="1588"/>
    </row>
    <row r="158" spans="1:9" ht="20.100000000000001" customHeight="1">
      <c r="A158" s="1585"/>
      <c r="B158" s="757" t="s">
        <v>696</v>
      </c>
      <c r="C158" s="1072" t="s">
        <v>955</v>
      </c>
      <c r="D158" s="1072" t="s">
        <v>955</v>
      </c>
      <c r="E158" s="1072" t="s">
        <v>955</v>
      </c>
      <c r="F158" s="1072" t="s">
        <v>955</v>
      </c>
      <c r="G158" s="1072" t="s">
        <v>955</v>
      </c>
      <c r="H158" s="795" t="s">
        <v>910</v>
      </c>
      <c r="I158" s="1588"/>
    </row>
    <row r="159" spans="1:9" ht="20.100000000000001" customHeight="1">
      <c r="A159" s="1585"/>
      <c r="B159" s="757" t="s">
        <v>698</v>
      </c>
      <c r="C159" s="1072" t="s">
        <v>955</v>
      </c>
      <c r="D159" s="1072" t="s">
        <v>955</v>
      </c>
      <c r="E159" s="1072" t="s">
        <v>955</v>
      </c>
      <c r="F159" s="1072" t="s">
        <v>955</v>
      </c>
      <c r="G159" s="1072" t="s">
        <v>955</v>
      </c>
      <c r="H159" s="795" t="s">
        <v>911</v>
      </c>
      <c r="I159" s="1588"/>
    </row>
    <row r="160" spans="1:9" ht="20.100000000000001" customHeight="1" thickBot="1">
      <c r="A160" s="1585"/>
      <c r="B160" s="757" t="s">
        <v>452</v>
      </c>
      <c r="C160" s="1073" t="s">
        <v>955</v>
      </c>
      <c r="D160" s="1073" t="s">
        <v>955</v>
      </c>
      <c r="E160" s="1073" t="s">
        <v>955</v>
      </c>
      <c r="F160" s="1073" t="s">
        <v>955</v>
      </c>
      <c r="G160" s="1073" t="s">
        <v>955</v>
      </c>
      <c r="H160" s="795" t="s">
        <v>912</v>
      </c>
      <c r="I160" s="1588"/>
    </row>
    <row r="161" spans="1:9" ht="20.100000000000001" customHeight="1" thickBot="1">
      <c r="A161" s="1586"/>
      <c r="B161" s="877" t="s">
        <v>4</v>
      </c>
      <c r="C161" s="1074" t="s">
        <v>955</v>
      </c>
      <c r="D161" s="1074" t="s">
        <v>955</v>
      </c>
      <c r="E161" s="1074" t="s">
        <v>955</v>
      </c>
      <c r="F161" s="1074" t="s">
        <v>955</v>
      </c>
      <c r="G161" s="1074" t="s">
        <v>955</v>
      </c>
      <c r="H161" s="1027" t="s">
        <v>8</v>
      </c>
      <c r="I161" s="1589"/>
    </row>
    <row r="162" spans="1:9" ht="20.100000000000001" customHeight="1">
      <c r="A162" s="1585" t="s">
        <v>345</v>
      </c>
      <c r="B162" s="1030" t="s">
        <v>688</v>
      </c>
      <c r="C162" s="1068">
        <f>C146+C125+C109+C95+C87+C79+C60+C52+C44+C24+C16</f>
        <v>0</v>
      </c>
      <c r="D162" s="1069">
        <f t="shared" ref="D162:E162" si="45">SUM(D154,D125,D117,D109,D95,D79,D60,D52,D24,D16,D8)</f>
        <v>0</v>
      </c>
      <c r="E162" s="1069">
        <f t="shared" si="45"/>
        <v>0</v>
      </c>
      <c r="F162" s="1069">
        <f>C162+D162-E162*0%</f>
        <v>0</v>
      </c>
      <c r="G162" s="1069">
        <f>(C162+D162-E162-F162)</f>
        <v>0</v>
      </c>
      <c r="H162" s="1055" t="s">
        <v>903</v>
      </c>
      <c r="I162" s="1588" t="s">
        <v>917</v>
      </c>
    </row>
    <row r="163" spans="1:9" ht="20.100000000000001" customHeight="1">
      <c r="A163" s="1585"/>
      <c r="B163" s="1033" t="s">
        <v>904</v>
      </c>
      <c r="C163" s="1068">
        <f>C147+C126+C110+C96+C88+C80+C61+C53+C45+C25+C17</f>
        <v>1650100</v>
      </c>
      <c r="D163" s="1068">
        <f t="shared" ref="C163:G168" si="46">D147+D126+D110+D96+D88+D80+D61+D53+D45+D25+D17</f>
        <v>0</v>
      </c>
      <c r="E163" s="1068">
        <f t="shared" si="46"/>
        <v>0</v>
      </c>
      <c r="F163" s="1068">
        <f t="shared" si="46"/>
        <v>66004</v>
      </c>
      <c r="G163" s="1068">
        <f t="shared" si="46"/>
        <v>1584096</v>
      </c>
      <c r="H163" s="1035" t="s">
        <v>905</v>
      </c>
      <c r="I163" s="1588"/>
    </row>
    <row r="164" spans="1:9" ht="20.100000000000001" customHeight="1">
      <c r="A164" s="1585"/>
      <c r="B164" s="1033" t="s">
        <v>906</v>
      </c>
      <c r="C164" s="1068">
        <f t="shared" si="46"/>
        <v>117515</v>
      </c>
      <c r="D164" s="1068">
        <f t="shared" si="46"/>
        <v>0</v>
      </c>
      <c r="E164" s="1068">
        <f t="shared" si="46"/>
        <v>0</v>
      </c>
      <c r="F164" s="1068">
        <f t="shared" si="46"/>
        <v>11751.5</v>
      </c>
      <c r="G164" s="1068">
        <f t="shared" si="46"/>
        <v>105763.5</v>
      </c>
      <c r="H164" s="1035" t="s">
        <v>907</v>
      </c>
      <c r="I164" s="1588"/>
    </row>
    <row r="165" spans="1:9" ht="20.100000000000001" customHeight="1">
      <c r="A165" s="1585"/>
      <c r="B165" s="1033" t="s">
        <v>908</v>
      </c>
      <c r="C165" s="1068">
        <f>C149+C128+C112+C98+C90+C82+C63+C55+C47+C27+C19</f>
        <v>32000</v>
      </c>
      <c r="D165" s="1068">
        <f t="shared" si="46"/>
        <v>0</v>
      </c>
      <c r="E165" s="1068">
        <f t="shared" si="46"/>
        <v>0</v>
      </c>
      <c r="F165" s="1068">
        <f t="shared" si="46"/>
        <v>3200</v>
      </c>
      <c r="G165" s="1068">
        <f t="shared" si="46"/>
        <v>28800</v>
      </c>
      <c r="H165" s="1035" t="s">
        <v>909</v>
      </c>
      <c r="I165" s="1588"/>
    </row>
    <row r="166" spans="1:9" ht="20.100000000000001" customHeight="1">
      <c r="A166" s="1585"/>
      <c r="B166" s="1033" t="s">
        <v>696</v>
      </c>
      <c r="C166" s="1068">
        <f t="shared" si="46"/>
        <v>48500</v>
      </c>
      <c r="D166" s="1068">
        <f t="shared" si="46"/>
        <v>1000</v>
      </c>
      <c r="E166" s="1068">
        <f t="shared" si="46"/>
        <v>0</v>
      </c>
      <c r="F166" s="1068">
        <f t="shared" si="46"/>
        <v>9900</v>
      </c>
      <c r="G166" s="1068">
        <f t="shared" si="46"/>
        <v>39600</v>
      </c>
      <c r="H166" s="1035" t="s">
        <v>910</v>
      </c>
      <c r="I166" s="1588"/>
    </row>
    <row r="167" spans="1:9" ht="20.100000000000001" customHeight="1">
      <c r="A167" s="1585"/>
      <c r="B167" s="1033" t="s">
        <v>698</v>
      </c>
      <c r="C167" s="1068">
        <f t="shared" si="46"/>
        <v>520709</v>
      </c>
      <c r="D167" s="1068">
        <f t="shared" si="46"/>
        <v>31000</v>
      </c>
      <c r="E167" s="1068">
        <f t="shared" si="46"/>
        <v>500</v>
      </c>
      <c r="F167" s="1068">
        <f t="shared" si="46"/>
        <v>53644.9</v>
      </c>
      <c r="G167" s="1068">
        <f t="shared" si="46"/>
        <v>497564.1</v>
      </c>
      <c r="H167" s="1035" t="s">
        <v>911</v>
      </c>
      <c r="I167" s="1588"/>
    </row>
    <row r="168" spans="1:9" ht="20.100000000000001" customHeight="1" thickBot="1">
      <c r="A168" s="1585"/>
      <c r="B168" s="1036" t="s">
        <v>452</v>
      </c>
      <c r="C168" s="1097">
        <f t="shared" si="46"/>
        <v>49900</v>
      </c>
      <c r="D168" s="1097">
        <f t="shared" si="46"/>
        <v>0</v>
      </c>
      <c r="E168" s="1097">
        <f t="shared" si="46"/>
        <v>0</v>
      </c>
      <c r="F168" s="1097">
        <f t="shared" si="46"/>
        <v>9980</v>
      </c>
      <c r="G168" s="1097">
        <f t="shared" si="46"/>
        <v>39920</v>
      </c>
      <c r="H168" s="1039" t="s">
        <v>912</v>
      </c>
      <c r="I168" s="1588"/>
    </row>
    <row r="169" spans="1:9" ht="20.100000000000001" customHeight="1" thickTop="1" thickBot="1">
      <c r="A169" s="1606"/>
      <c r="B169" s="1066" t="s">
        <v>4</v>
      </c>
      <c r="C169" s="1098">
        <f>SUM(C162:C168)</f>
        <v>2418724</v>
      </c>
      <c r="D169" s="1098">
        <f t="shared" ref="D169:G169" si="47">SUM(D162:D168)</f>
        <v>32000</v>
      </c>
      <c r="E169" s="1098">
        <f t="shared" si="47"/>
        <v>500</v>
      </c>
      <c r="F169" s="1098">
        <f t="shared" si="47"/>
        <v>154480.4</v>
      </c>
      <c r="G169" s="1098">
        <f t="shared" si="47"/>
        <v>2295743.6</v>
      </c>
      <c r="H169" s="1067" t="s">
        <v>8</v>
      </c>
      <c r="I169" s="1607"/>
    </row>
    <row r="170" spans="1:9" ht="15.75" thickTop="1">
      <c r="C170" s="828"/>
      <c r="D170" s="828"/>
      <c r="E170" s="828"/>
      <c r="F170" s="828"/>
      <c r="G170" s="828"/>
    </row>
    <row r="171" spans="1:9">
      <c r="C171" s="828"/>
      <c r="D171" s="828"/>
      <c r="E171" s="828"/>
      <c r="F171" s="828"/>
      <c r="G171" s="828"/>
    </row>
    <row r="180" spans="3:7">
      <c r="C180" s="1070"/>
      <c r="D180" s="1070"/>
      <c r="E180" s="1070"/>
      <c r="F180" s="1070"/>
      <c r="G180" s="1070"/>
    </row>
    <row r="181" spans="3:7">
      <c r="C181" s="1070"/>
      <c r="D181" s="1070"/>
      <c r="E181" s="1070"/>
      <c r="F181" s="1070"/>
      <c r="G181" s="1070"/>
    </row>
    <row r="182" spans="3:7">
      <c r="C182" s="1070"/>
      <c r="D182" s="1070"/>
      <c r="E182" s="1070"/>
      <c r="F182" s="1070"/>
      <c r="G182" s="1070"/>
    </row>
    <row r="183" spans="3:7">
      <c r="C183" s="1070"/>
      <c r="D183" s="1070"/>
      <c r="E183" s="1070"/>
      <c r="F183" s="1070"/>
      <c r="G183" s="1070"/>
    </row>
    <row r="184" spans="3:7">
      <c r="C184" s="1070"/>
      <c r="D184" s="1070"/>
      <c r="E184" s="1070"/>
      <c r="F184" s="1070"/>
      <c r="G184" s="1070"/>
    </row>
    <row r="185" spans="3:7">
      <c r="C185" s="1070"/>
      <c r="D185" s="1070"/>
      <c r="E185" s="1070"/>
      <c r="F185" s="1070"/>
      <c r="G185" s="1070"/>
    </row>
    <row r="186" spans="3:7">
      <c r="C186" s="1070"/>
      <c r="D186" s="1070"/>
      <c r="E186" s="1070"/>
      <c r="F186" s="1070"/>
      <c r="G186" s="1070"/>
    </row>
    <row r="187" spans="3:7">
      <c r="C187" s="1070"/>
      <c r="D187" s="1070"/>
      <c r="E187" s="1070"/>
      <c r="F187" s="1070"/>
      <c r="G187" s="1070"/>
    </row>
    <row r="188" spans="3:7">
      <c r="C188" s="1070"/>
      <c r="D188" s="1070"/>
      <c r="E188" s="1070"/>
      <c r="F188" s="1070"/>
      <c r="G188" s="1070"/>
    </row>
  </sheetData>
  <mergeCells count="85">
    <mergeCell ref="A1:I1"/>
    <mergeCell ref="A2:I2"/>
    <mergeCell ref="A3:H3"/>
    <mergeCell ref="A4:A7"/>
    <mergeCell ref="B4:B7"/>
    <mergeCell ref="C4:C6"/>
    <mergeCell ref="D4:D6"/>
    <mergeCell ref="E4:E6"/>
    <mergeCell ref="F4:F6"/>
    <mergeCell ref="G4:G6"/>
    <mergeCell ref="H4:H7"/>
    <mergeCell ref="I4:I7"/>
    <mergeCell ref="A60:A67"/>
    <mergeCell ref="I60:I67"/>
    <mergeCell ref="A24:A31"/>
    <mergeCell ref="I24:I31"/>
    <mergeCell ref="A40:A43"/>
    <mergeCell ref="B40:B43"/>
    <mergeCell ref="C40:C42"/>
    <mergeCell ref="D40:D42"/>
    <mergeCell ref="E40:E42"/>
    <mergeCell ref="F40:F42"/>
    <mergeCell ref="G40:G42"/>
    <mergeCell ref="H40:H43"/>
    <mergeCell ref="I44:I51"/>
    <mergeCell ref="A52:A59"/>
    <mergeCell ref="I52:I59"/>
    <mergeCell ref="A39:B39"/>
    <mergeCell ref="A8:A15"/>
    <mergeCell ref="I8:I15"/>
    <mergeCell ref="A16:A23"/>
    <mergeCell ref="I16:I23"/>
    <mergeCell ref="A162:A169"/>
    <mergeCell ref="I162:I169"/>
    <mergeCell ref="A133:A140"/>
    <mergeCell ref="I133:I140"/>
    <mergeCell ref="A142:A145"/>
    <mergeCell ref="B142:B145"/>
    <mergeCell ref="C142:C144"/>
    <mergeCell ref="D142:D144"/>
    <mergeCell ref="E142:E144"/>
    <mergeCell ref="F142:F144"/>
    <mergeCell ref="G142:G144"/>
    <mergeCell ref="H142:H145"/>
    <mergeCell ref="A154:A161"/>
    <mergeCell ref="I154:I161"/>
    <mergeCell ref="A146:A153"/>
    <mergeCell ref="I146:I153"/>
    <mergeCell ref="A104:B104"/>
    <mergeCell ref="A141:B141"/>
    <mergeCell ref="I117:I124"/>
    <mergeCell ref="A125:A132"/>
    <mergeCell ref="I125:I132"/>
    <mergeCell ref="I142:I145"/>
    <mergeCell ref="A117:A124"/>
    <mergeCell ref="I109:I116"/>
    <mergeCell ref="I105:I108"/>
    <mergeCell ref="G75:G77"/>
    <mergeCell ref="H75:H78"/>
    <mergeCell ref="A109:A116"/>
    <mergeCell ref="A79:A86"/>
    <mergeCell ref="G105:G107"/>
    <mergeCell ref="H105:H108"/>
    <mergeCell ref="F105:F107"/>
    <mergeCell ref="A105:A108"/>
    <mergeCell ref="B105:B108"/>
    <mergeCell ref="C105:C107"/>
    <mergeCell ref="D105:D107"/>
    <mergeCell ref="E105:E107"/>
    <mergeCell ref="G39:I39"/>
    <mergeCell ref="A74:B74"/>
    <mergeCell ref="A95:A102"/>
    <mergeCell ref="I95:I102"/>
    <mergeCell ref="A87:A94"/>
    <mergeCell ref="I87:I94"/>
    <mergeCell ref="A75:A78"/>
    <mergeCell ref="B75:B78"/>
    <mergeCell ref="C75:C77"/>
    <mergeCell ref="D75:D77"/>
    <mergeCell ref="E75:E77"/>
    <mergeCell ref="I75:I78"/>
    <mergeCell ref="I79:I86"/>
    <mergeCell ref="I40:I43"/>
    <mergeCell ref="A44:A51"/>
    <mergeCell ref="F75:F77"/>
  </mergeCells>
  <printOptions horizontalCentered="1"/>
  <pageMargins left="0.39370078740157483" right="0.39370078740157483" top="0.59055118110236227" bottom="0.39370078740157483" header="0.59055118110236227" footer="0.39370078740157483"/>
  <pageSetup paperSize="9" scale="75" firstPageNumber="50" orientation="landscape" useFirstPageNumber="1" r:id="rId1"/>
  <rowBreaks count="3" manualBreakCount="3">
    <brk id="73" max="8" man="1"/>
    <brk id="103" max="8" man="1"/>
    <brk id="140" max="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topLeftCell="A22" zoomScaleNormal="80" zoomScaleSheetLayoutView="100" workbookViewId="0">
      <selection activeCell="H13" sqref="H13"/>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808</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58.5" customHeight="1">
      <c r="A14" s="1609" t="s">
        <v>1000</v>
      </c>
      <c r="B14" s="1609"/>
      <c r="C14" s="1609"/>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2:C12"/>
    <mergeCell ref="A13:D13"/>
    <mergeCell ref="A14:C14"/>
    <mergeCell ref="A15:D15"/>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2:K27"/>
  <sheetViews>
    <sheetView rightToLeft="1" view="pageBreakPreview" zoomScale="80" zoomScaleNormal="100" zoomScaleSheetLayoutView="80" workbookViewId="0">
      <selection activeCell="G21" sqref="G21"/>
    </sheetView>
  </sheetViews>
  <sheetFormatPr defaultRowHeight="12.75"/>
  <cols>
    <col min="1" max="1" width="14.7109375" style="1" customWidth="1"/>
    <col min="2" max="3" width="35" style="1" customWidth="1"/>
    <col min="4" max="4" width="26" style="1" customWidth="1"/>
    <col min="5" max="5" width="29.28515625" style="1" customWidth="1"/>
    <col min="6" max="16384" width="9.140625" style="1"/>
  </cols>
  <sheetData>
    <row r="2" spans="1:11" ht="18">
      <c r="A2" s="1115" t="s">
        <v>1001</v>
      </c>
      <c r="B2" s="1115"/>
      <c r="C2" s="1115"/>
      <c r="D2" s="1115"/>
      <c r="E2" s="1115"/>
    </row>
    <row r="3" spans="1:11" ht="28.5" customHeight="1">
      <c r="A3" s="1264" t="s">
        <v>0</v>
      </c>
      <c r="B3" s="1264"/>
      <c r="C3" s="1264"/>
      <c r="D3" s="1264"/>
      <c r="E3" s="1264"/>
    </row>
    <row r="4" spans="1:11" ht="16.5" thickBot="1">
      <c r="A4" s="659" t="s">
        <v>169</v>
      </c>
      <c r="B4" s="659"/>
      <c r="C4" s="659"/>
      <c r="D4" s="1126" t="s">
        <v>170</v>
      </c>
      <c r="E4" s="1126"/>
    </row>
    <row r="5" spans="1:11" ht="18.75" thickTop="1">
      <c r="A5" s="1285" t="s">
        <v>3</v>
      </c>
      <c r="B5" s="528" t="s">
        <v>1012</v>
      </c>
      <c r="C5" s="528" t="s">
        <v>1011</v>
      </c>
      <c r="D5" s="528" t="s">
        <v>4</v>
      </c>
      <c r="E5" s="1121" t="s">
        <v>5</v>
      </c>
    </row>
    <row r="6" spans="1:11" ht="23.25" customHeight="1">
      <c r="A6" s="1115"/>
      <c r="B6" s="661" t="s">
        <v>6</v>
      </c>
      <c r="C6" s="661" t="s">
        <v>7</v>
      </c>
      <c r="D6" s="661" t="s">
        <v>174</v>
      </c>
      <c r="E6" s="1110"/>
    </row>
    <row r="7" spans="1:11" ht="15.75">
      <c r="A7" s="1115"/>
      <c r="B7" s="661" t="s">
        <v>172</v>
      </c>
      <c r="C7" s="661" t="s">
        <v>173</v>
      </c>
      <c r="D7" s="661" t="s">
        <v>8</v>
      </c>
      <c r="E7" s="1110"/>
    </row>
    <row r="8" spans="1:11" ht="32.25" customHeight="1" thickBot="1">
      <c r="A8" s="1530"/>
      <c r="B8" s="661" t="s">
        <v>9</v>
      </c>
      <c r="C8" s="661" t="s">
        <v>10</v>
      </c>
      <c r="D8" s="661" t="s">
        <v>11</v>
      </c>
      <c r="E8" s="1122"/>
    </row>
    <row r="9" spans="1:11" ht="20.25" customHeight="1" thickTop="1">
      <c r="A9" s="663" t="s">
        <v>12</v>
      </c>
      <c r="B9" s="664">
        <v>83392</v>
      </c>
      <c r="C9" s="664">
        <v>41308</v>
      </c>
      <c r="D9" s="664">
        <f>C9+B9</f>
        <v>124700</v>
      </c>
      <c r="E9" s="665" t="s">
        <v>13</v>
      </c>
    </row>
    <row r="10" spans="1:11" ht="20.25" customHeight="1">
      <c r="A10" s="536" t="s">
        <v>14</v>
      </c>
      <c r="B10" s="666">
        <v>27906</v>
      </c>
      <c r="C10" s="666">
        <v>14290</v>
      </c>
      <c r="D10" s="666">
        <f t="shared" ref="D10:D24" si="0">C10+B10</f>
        <v>42196</v>
      </c>
      <c r="E10" s="667" t="s">
        <v>15</v>
      </c>
    </row>
    <row r="11" spans="1:11" ht="20.25" customHeight="1">
      <c r="A11" s="536" t="s">
        <v>16</v>
      </c>
      <c r="B11" s="666">
        <v>64810</v>
      </c>
      <c r="C11" s="666">
        <v>16651</v>
      </c>
      <c r="D11" s="666">
        <f t="shared" si="0"/>
        <v>81461</v>
      </c>
      <c r="E11" s="667" t="s">
        <v>178</v>
      </c>
      <c r="K11" s="1" t="s">
        <v>195</v>
      </c>
    </row>
    <row r="12" spans="1:11" ht="20.25" customHeight="1">
      <c r="A12" s="5" t="s">
        <v>18</v>
      </c>
      <c r="B12" s="6">
        <v>44660</v>
      </c>
      <c r="C12" s="6">
        <v>20187</v>
      </c>
      <c r="D12" s="6">
        <f t="shared" si="0"/>
        <v>64847</v>
      </c>
      <c r="E12" s="77" t="s">
        <v>19</v>
      </c>
    </row>
    <row r="13" spans="1:11" ht="20.25" customHeight="1">
      <c r="A13" s="5" t="s">
        <v>20</v>
      </c>
      <c r="B13" s="6">
        <v>158427</v>
      </c>
      <c r="C13" s="6">
        <v>103593</v>
      </c>
      <c r="D13" s="6">
        <f t="shared" si="0"/>
        <v>262020</v>
      </c>
      <c r="E13" s="77" t="s">
        <v>21</v>
      </c>
    </row>
    <row r="14" spans="1:11" ht="20.25" customHeight="1">
      <c r="A14" s="5" t="s">
        <v>22</v>
      </c>
      <c r="B14" s="6">
        <v>62023</v>
      </c>
      <c r="C14" s="6">
        <v>23519</v>
      </c>
      <c r="D14" s="6">
        <f t="shared" si="0"/>
        <v>85542</v>
      </c>
      <c r="E14" s="77" t="s">
        <v>23</v>
      </c>
    </row>
    <row r="15" spans="1:11" ht="20.25" customHeight="1">
      <c r="A15" s="5" t="s">
        <v>24</v>
      </c>
      <c r="B15" s="6">
        <v>46718</v>
      </c>
      <c r="C15" s="6">
        <v>17105</v>
      </c>
      <c r="D15" s="6">
        <f t="shared" si="0"/>
        <v>63823</v>
      </c>
      <c r="E15" s="77" t="s">
        <v>25</v>
      </c>
    </row>
    <row r="16" spans="1:11" ht="20.25" customHeight="1">
      <c r="A16" s="5" t="s">
        <v>26</v>
      </c>
      <c r="B16" s="6">
        <v>49344</v>
      </c>
      <c r="C16" s="6">
        <v>19620</v>
      </c>
      <c r="D16" s="6">
        <f t="shared" si="0"/>
        <v>68964</v>
      </c>
      <c r="E16" s="77" t="s">
        <v>27</v>
      </c>
    </row>
    <row r="17" spans="1:5" ht="20.25" customHeight="1">
      <c r="A17" s="5" t="s">
        <v>28</v>
      </c>
      <c r="B17" s="6">
        <v>40423</v>
      </c>
      <c r="C17" s="6">
        <v>21081</v>
      </c>
      <c r="D17" s="6">
        <f t="shared" si="0"/>
        <v>61504</v>
      </c>
      <c r="E17" s="77" t="s">
        <v>29</v>
      </c>
    </row>
    <row r="18" spans="1:5" ht="20.25" customHeight="1">
      <c r="A18" s="5" t="s">
        <v>30</v>
      </c>
      <c r="B18" s="6">
        <v>51487</v>
      </c>
      <c r="C18" s="6">
        <v>22998</v>
      </c>
      <c r="D18" s="6">
        <f t="shared" si="0"/>
        <v>74485</v>
      </c>
      <c r="E18" s="77" t="s">
        <v>31</v>
      </c>
    </row>
    <row r="19" spans="1:5" ht="20.25" customHeight="1">
      <c r="A19" s="8" t="s">
        <v>32</v>
      </c>
      <c r="B19" s="6">
        <v>56933</v>
      </c>
      <c r="C19" s="6">
        <v>21357</v>
      </c>
      <c r="D19" s="6">
        <f t="shared" si="0"/>
        <v>78290</v>
      </c>
      <c r="E19" s="78" t="s">
        <v>179</v>
      </c>
    </row>
    <row r="20" spans="1:5" ht="20.25" customHeight="1">
      <c r="A20" s="5" t="s">
        <v>34</v>
      </c>
      <c r="B20" s="6">
        <v>38755</v>
      </c>
      <c r="C20" s="6">
        <v>16893</v>
      </c>
      <c r="D20" s="6">
        <f t="shared" si="0"/>
        <v>55648</v>
      </c>
      <c r="E20" s="77" t="s">
        <v>35</v>
      </c>
    </row>
    <row r="21" spans="1:5" ht="20.25" customHeight="1">
      <c r="A21" s="5" t="s">
        <v>36</v>
      </c>
      <c r="B21" s="6">
        <v>113768</v>
      </c>
      <c r="C21" s="6">
        <v>30766</v>
      </c>
      <c r="D21" s="6">
        <f t="shared" si="0"/>
        <v>144534</v>
      </c>
      <c r="E21" s="77" t="s">
        <v>37</v>
      </c>
    </row>
    <row r="22" spans="1:5" ht="20.25" customHeight="1">
      <c r="A22" s="5" t="s">
        <v>38</v>
      </c>
      <c r="B22" s="6">
        <v>52424</v>
      </c>
      <c r="C22" s="6">
        <v>18482</v>
      </c>
      <c r="D22" s="6">
        <f t="shared" si="0"/>
        <v>70906</v>
      </c>
      <c r="E22" s="77" t="s">
        <v>39</v>
      </c>
    </row>
    <row r="23" spans="1:5" ht="20.25" customHeight="1" thickBot="1">
      <c r="A23" s="62" t="s">
        <v>40</v>
      </c>
      <c r="B23" s="63">
        <v>73583</v>
      </c>
      <c r="C23" s="63">
        <v>37413</v>
      </c>
      <c r="D23" s="64">
        <f t="shared" si="0"/>
        <v>110996</v>
      </c>
      <c r="E23" s="79" t="s">
        <v>41</v>
      </c>
    </row>
    <row r="24" spans="1:5" ht="20.25" customHeight="1" thickTop="1" thickBot="1">
      <c r="A24" s="68" t="s">
        <v>4</v>
      </c>
      <c r="B24" s="69">
        <f>SUM(B9:B23)</f>
        <v>964653</v>
      </c>
      <c r="C24" s="69">
        <f t="shared" ref="C24" si="1">SUM(C9:C23)</f>
        <v>425263</v>
      </c>
      <c r="D24" s="69">
        <f t="shared" si="0"/>
        <v>1389916</v>
      </c>
      <c r="E24" s="80" t="s">
        <v>8</v>
      </c>
    </row>
    <row r="25" spans="1:5" ht="13.5" thickTop="1"/>
    <row r="26" spans="1:5" ht="22.5">
      <c r="D26" s="13"/>
    </row>
    <row r="27" spans="1:5">
      <c r="D27" s="14"/>
    </row>
  </sheetData>
  <mergeCells count="5">
    <mergeCell ref="A2:E2"/>
    <mergeCell ref="A3:E3"/>
    <mergeCell ref="D4:E4"/>
    <mergeCell ref="A5:A8"/>
    <mergeCell ref="E5:E8"/>
  </mergeCells>
  <printOptions horizontalCentered="1"/>
  <pageMargins left="1" right="1" top="1.5" bottom="1" header="1.5" footer="1"/>
  <pageSetup paperSize="9" scale="85" firstPageNumber="5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29"/>
  <sheetViews>
    <sheetView rightToLeft="1" view="pageBreakPreview" topLeftCell="A4" zoomScale="75" zoomScaleNormal="100" zoomScaleSheetLayoutView="75" workbookViewId="0">
      <selection sqref="A1:R1"/>
    </sheetView>
  </sheetViews>
  <sheetFormatPr defaultRowHeight="12.75"/>
  <cols>
    <col min="1" max="1" width="11.42578125" style="1" customWidth="1"/>
    <col min="2" max="2" width="9.28515625" style="1" customWidth="1"/>
    <col min="3" max="3" width="12.42578125" style="1" customWidth="1"/>
    <col min="4" max="5" width="8.28515625" style="1" customWidth="1"/>
    <col min="6" max="6" width="7.5703125" style="1" customWidth="1"/>
    <col min="7" max="7" width="7.7109375" style="1" customWidth="1"/>
    <col min="8" max="8" width="14.140625" style="1" customWidth="1"/>
    <col min="9" max="9" width="10.5703125" style="1" customWidth="1"/>
    <col min="10" max="10" width="8.140625" style="1" customWidth="1"/>
    <col min="11" max="11" width="8.85546875" style="1" customWidth="1"/>
    <col min="12" max="12" width="10.140625" style="1" customWidth="1"/>
    <col min="13" max="13" width="11.85546875" style="1" customWidth="1"/>
    <col min="14" max="14" width="7.85546875" style="1" customWidth="1"/>
    <col min="15" max="15" width="8" style="1" customWidth="1"/>
    <col min="16" max="16" width="8.42578125" style="1" customWidth="1"/>
    <col min="17" max="17" width="9.28515625" style="1" customWidth="1"/>
    <col min="18" max="18" width="17.28515625" style="1" customWidth="1"/>
    <col min="19" max="16384" width="9.140625" style="1"/>
  </cols>
  <sheetData>
    <row r="1" spans="1:18" ht="26.25" customHeight="1">
      <c r="A1" s="1180" t="s">
        <v>1002</v>
      </c>
      <c r="B1" s="1180"/>
      <c r="C1" s="1180"/>
      <c r="D1" s="1180"/>
      <c r="E1" s="1180"/>
      <c r="F1" s="1180"/>
      <c r="G1" s="1180"/>
      <c r="H1" s="1180"/>
      <c r="I1" s="1180"/>
      <c r="J1" s="1180"/>
      <c r="K1" s="1180"/>
      <c r="L1" s="1180"/>
      <c r="M1" s="1180"/>
      <c r="N1" s="1180"/>
      <c r="O1" s="1180"/>
      <c r="P1" s="1180"/>
      <c r="Q1" s="1180"/>
      <c r="R1" s="1180"/>
    </row>
    <row r="2" spans="1:18" ht="16.5" customHeight="1">
      <c r="A2" s="1264" t="s">
        <v>0</v>
      </c>
      <c r="B2" s="1264"/>
      <c r="C2" s="1264"/>
      <c r="D2" s="1264"/>
      <c r="E2" s="1264"/>
      <c r="F2" s="1264"/>
      <c r="G2" s="1264"/>
      <c r="H2" s="1264"/>
      <c r="I2" s="1264"/>
      <c r="J2" s="1264"/>
      <c r="K2" s="1264"/>
      <c r="L2" s="1264"/>
      <c r="M2" s="1264"/>
      <c r="N2" s="1264"/>
      <c r="O2" s="1264"/>
      <c r="P2" s="1264"/>
      <c r="Q2" s="1264"/>
      <c r="R2" s="1264"/>
    </row>
    <row r="3" spans="1:18" ht="16.5" thickBot="1">
      <c r="A3" s="2" t="s">
        <v>790</v>
      </c>
      <c r="B3" s="2"/>
      <c r="C3" s="2"/>
      <c r="D3" s="2"/>
      <c r="E3" s="2"/>
      <c r="F3" s="2"/>
      <c r="G3" s="1168" t="s">
        <v>791</v>
      </c>
      <c r="H3" s="1168"/>
      <c r="I3" s="1168"/>
      <c r="J3" s="1168"/>
      <c r="K3" s="1168"/>
      <c r="L3" s="1168"/>
      <c r="M3" s="1168"/>
      <c r="N3" s="1168"/>
      <c r="O3" s="1168"/>
      <c r="P3" s="1168"/>
      <c r="Q3" s="1168"/>
      <c r="R3" s="1168"/>
    </row>
    <row r="4" spans="1:18" ht="41.25" customHeight="1" thickTop="1">
      <c r="A4" s="1201" t="s">
        <v>3</v>
      </c>
      <c r="B4" s="1612" t="s">
        <v>664</v>
      </c>
      <c r="C4" s="1613"/>
      <c r="D4" s="1614" t="s">
        <v>649</v>
      </c>
      <c r="E4" s="1615"/>
      <c r="F4" s="1614" t="s">
        <v>175</v>
      </c>
      <c r="G4" s="1615"/>
      <c r="H4" s="1614" t="s">
        <v>176</v>
      </c>
      <c r="I4" s="1615"/>
      <c r="J4" s="1614" t="s">
        <v>659</v>
      </c>
      <c r="K4" s="1615"/>
      <c r="L4" s="1614" t="s">
        <v>658</v>
      </c>
      <c r="M4" s="1615"/>
      <c r="N4" s="1614" t="s">
        <v>657</v>
      </c>
      <c r="O4" s="1615"/>
      <c r="P4" s="1614" t="s">
        <v>650</v>
      </c>
      <c r="Q4" s="1615"/>
      <c r="R4" s="1203" t="s">
        <v>5</v>
      </c>
    </row>
    <row r="5" spans="1:18" ht="30.75" customHeight="1">
      <c r="A5" s="1194"/>
      <c r="B5" s="1616" t="s">
        <v>809</v>
      </c>
      <c r="C5" s="1617"/>
      <c r="D5" s="1610" t="s">
        <v>810</v>
      </c>
      <c r="E5" s="1611"/>
      <c r="F5" s="1610" t="s">
        <v>811</v>
      </c>
      <c r="G5" s="1611"/>
      <c r="H5" s="1610" t="s">
        <v>812</v>
      </c>
      <c r="I5" s="1611"/>
      <c r="J5" s="1610" t="s">
        <v>813</v>
      </c>
      <c r="K5" s="1611"/>
      <c r="L5" s="1610" t="s">
        <v>814</v>
      </c>
      <c r="M5" s="1611"/>
      <c r="N5" s="1610" t="s">
        <v>280</v>
      </c>
      <c r="O5" s="1611"/>
      <c r="P5" s="1610" t="s">
        <v>815</v>
      </c>
      <c r="Q5" s="1611"/>
      <c r="R5" s="1204"/>
    </row>
    <row r="6" spans="1:18" ht="23.25" customHeight="1">
      <c r="A6" s="1194"/>
      <c r="B6" s="320" t="s">
        <v>181</v>
      </c>
      <c r="C6" s="321" t="s">
        <v>182</v>
      </c>
      <c r="D6" s="320" t="s">
        <v>181</v>
      </c>
      <c r="E6" s="321" t="s">
        <v>182</v>
      </c>
      <c r="F6" s="320" t="s">
        <v>181</v>
      </c>
      <c r="G6" s="321" t="s">
        <v>182</v>
      </c>
      <c r="H6" s="320" t="s">
        <v>181</v>
      </c>
      <c r="I6" s="321" t="s">
        <v>182</v>
      </c>
      <c r="J6" s="320" t="s">
        <v>181</v>
      </c>
      <c r="K6" s="321" t="s">
        <v>182</v>
      </c>
      <c r="L6" s="320" t="s">
        <v>181</v>
      </c>
      <c r="M6" s="321" t="s">
        <v>182</v>
      </c>
      <c r="N6" s="320" t="s">
        <v>181</v>
      </c>
      <c r="O6" s="321" t="s">
        <v>182</v>
      </c>
      <c r="P6" s="320" t="s">
        <v>181</v>
      </c>
      <c r="Q6" s="321" t="s">
        <v>182</v>
      </c>
      <c r="R6" s="1204"/>
    </row>
    <row r="7" spans="1:18" ht="29.25" customHeight="1" thickBot="1">
      <c r="A7" s="1544"/>
      <c r="B7" s="447" t="s">
        <v>666</v>
      </c>
      <c r="C7" s="448" t="s">
        <v>667</v>
      </c>
      <c r="D7" s="447" t="s">
        <v>666</v>
      </c>
      <c r="E7" s="448" t="s">
        <v>667</v>
      </c>
      <c r="F7" s="447" t="s">
        <v>666</v>
      </c>
      <c r="G7" s="448" t="s">
        <v>667</v>
      </c>
      <c r="H7" s="447" t="s">
        <v>666</v>
      </c>
      <c r="I7" s="448" t="s">
        <v>667</v>
      </c>
      <c r="J7" s="447" t="s">
        <v>666</v>
      </c>
      <c r="K7" s="448" t="s">
        <v>667</v>
      </c>
      <c r="L7" s="447" t="s">
        <v>666</v>
      </c>
      <c r="M7" s="448" t="s">
        <v>667</v>
      </c>
      <c r="N7" s="447" t="s">
        <v>666</v>
      </c>
      <c r="O7" s="448" t="s">
        <v>667</v>
      </c>
      <c r="P7" s="447" t="s">
        <v>666</v>
      </c>
      <c r="Q7" s="448" t="s">
        <v>667</v>
      </c>
      <c r="R7" s="1205"/>
    </row>
    <row r="8" spans="1:18" ht="26.25" customHeight="1" thickTop="1">
      <c r="A8" s="3" t="s">
        <v>12</v>
      </c>
      <c r="B8" s="322">
        <v>2</v>
      </c>
      <c r="C8" s="323">
        <v>20862</v>
      </c>
      <c r="D8" s="322">
        <v>0</v>
      </c>
      <c r="E8" s="323">
        <v>74</v>
      </c>
      <c r="F8" s="322">
        <v>0</v>
      </c>
      <c r="G8" s="323">
        <v>1</v>
      </c>
      <c r="H8" s="322">
        <v>53034</v>
      </c>
      <c r="I8" s="323">
        <v>368</v>
      </c>
      <c r="J8" s="322">
        <v>22</v>
      </c>
      <c r="K8" s="323">
        <v>0</v>
      </c>
      <c r="L8" s="322">
        <v>28282</v>
      </c>
      <c r="M8" s="323">
        <v>4166</v>
      </c>
      <c r="N8" s="322">
        <v>0</v>
      </c>
      <c r="O8" s="323">
        <v>309</v>
      </c>
      <c r="P8" s="322">
        <v>0</v>
      </c>
      <c r="Q8" s="323">
        <v>242</v>
      </c>
      <c r="R8" s="331" t="s">
        <v>13</v>
      </c>
    </row>
    <row r="9" spans="1:18" ht="26.25" customHeight="1">
      <c r="A9" s="344" t="s">
        <v>14</v>
      </c>
      <c r="B9" s="324">
        <v>0</v>
      </c>
      <c r="C9" s="325">
        <v>7238</v>
      </c>
      <c r="D9" s="324">
        <v>0</v>
      </c>
      <c r="E9" s="325">
        <v>71</v>
      </c>
      <c r="F9" s="324">
        <v>0</v>
      </c>
      <c r="G9" s="325">
        <v>0</v>
      </c>
      <c r="H9" s="324">
        <v>18256</v>
      </c>
      <c r="I9" s="325">
        <v>402</v>
      </c>
      <c r="J9" s="324">
        <v>60</v>
      </c>
      <c r="K9" s="325">
        <v>0</v>
      </c>
      <c r="L9" s="324">
        <v>6340</v>
      </c>
      <c r="M9" s="325">
        <v>2317</v>
      </c>
      <c r="N9" s="324">
        <v>0</v>
      </c>
      <c r="O9" s="325">
        <v>118</v>
      </c>
      <c r="P9" s="324">
        <v>0</v>
      </c>
      <c r="Q9" s="325">
        <v>27</v>
      </c>
      <c r="R9" s="332" t="s">
        <v>15</v>
      </c>
    </row>
    <row r="10" spans="1:18" ht="26.25" customHeight="1">
      <c r="A10" s="344" t="s">
        <v>16</v>
      </c>
      <c r="B10" s="324">
        <v>0</v>
      </c>
      <c r="C10" s="325">
        <v>8289</v>
      </c>
      <c r="D10" s="324">
        <v>0</v>
      </c>
      <c r="E10" s="325">
        <v>188</v>
      </c>
      <c r="F10" s="324">
        <v>1</v>
      </c>
      <c r="G10" s="325">
        <v>8</v>
      </c>
      <c r="H10" s="324">
        <v>56568</v>
      </c>
      <c r="I10" s="325">
        <v>258</v>
      </c>
      <c r="J10" s="324">
        <v>8</v>
      </c>
      <c r="K10" s="325">
        <v>0</v>
      </c>
      <c r="L10" s="324">
        <v>6412</v>
      </c>
      <c r="M10" s="325">
        <v>1117</v>
      </c>
      <c r="N10" s="324">
        <v>0</v>
      </c>
      <c r="O10" s="325">
        <v>206</v>
      </c>
      <c r="P10" s="324">
        <v>0</v>
      </c>
      <c r="Q10" s="325">
        <v>624</v>
      </c>
      <c r="R10" s="332" t="s">
        <v>178</v>
      </c>
    </row>
    <row r="11" spans="1:18" ht="26.25" customHeight="1">
      <c r="A11" s="344" t="s">
        <v>18</v>
      </c>
      <c r="B11" s="324">
        <v>0</v>
      </c>
      <c r="C11" s="325">
        <v>11283</v>
      </c>
      <c r="D11" s="324">
        <v>4</v>
      </c>
      <c r="E11" s="325">
        <v>118</v>
      </c>
      <c r="F11" s="324">
        <v>0</v>
      </c>
      <c r="G11" s="325">
        <v>1</v>
      </c>
      <c r="H11" s="324">
        <v>30562</v>
      </c>
      <c r="I11" s="325">
        <v>130</v>
      </c>
      <c r="J11" s="324">
        <v>51</v>
      </c>
      <c r="K11" s="325">
        <v>0</v>
      </c>
      <c r="L11" s="324">
        <v>11529</v>
      </c>
      <c r="M11" s="325">
        <v>2057</v>
      </c>
      <c r="N11" s="324">
        <v>1</v>
      </c>
      <c r="O11" s="325">
        <v>160</v>
      </c>
      <c r="P11" s="324">
        <v>0</v>
      </c>
      <c r="Q11" s="325">
        <v>303</v>
      </c>
      <c r="R11" s="332" t="s">
        <v>19</v>
      </c>
    </row>
    <row r="12" spans="1:18" ht="26.25" customHeight="1">
      <c r="A12" s="344" t="s">
        <v>20</v>
      </c>
      <c r="B12" s="324">
        <v>1</v>
      </c>
      <c r="C12" s="325">
        <v>44969</v>
      </c>
      <c r="D12" s="324">
        <v>7</v>
      </c>
      <c r="E12" s="325">
        <v>2374</v>
      </c>
      <c r="F12" s="324">
        <v>0</v>
      </c>
      <c r="G12" s="325">
        <v>29</v>
      </c>
      <c r="H12" s="324">
        <v>98108</v>
      </c>
      <c r="I12" s="325">
        <v>824</v>
      </c>
      <c r="J12" s="324">
        <v>77</v>
      </c>
      <c r="K12" s="325">
        <v>1</v>
      </c>
      <c r="L12" s="324">
        <v>50732</v>
      </c>
      <c r="M12" s="325">
        <v>5328</v>
      </c>
      <c r="N12" s="324">
        <v>1</v>
      </c>
      <c r="O12" s="325">
        <v>235</v>
      </c>
      <c r="P12" s="324">
        <v>0</v>
      </c>
      <c r="Q12" s="325">
        <v>886</v>
      </c>
      <c r="R12" s="332" t="s">
        <v>21</v>
      </c>
    </row>
    <row r="13" spans="1:18" ht="26.25" customHeight="1">
      <c r="A13" s="344" t="s">
        <v>22</v>
      </c>
      <c r="B13" s="324">
        <v>2</v>
      </c>
      <c r="C13" s="325">
        <v>10359</v>
      </c>
      <c r="D13" s="324">
        <v>0</v>
      </c>
      <c r="E13" s="325">
        <v>255</v>
      </c>
      <c r="F13" s="324">
        <v>1</v>
      </c>
      <c r="G13" s="325">
        <v>4</v>
      </c>
      <c r="H13" s="324">
        <v>51793</v>
      </c>
      <c r="I13" s="325">
        <v>119</v>
      </c>
      <c r="J13" s="324">
        <v>181</v>
      </c>
      <c r="K13" s="325">
        <v>0</v>
      </c>
      <c r="L13" s="324">
        <v>7419</v>
      </c>
      <c r="M13" s="325">
        <v>1690</v>
      </c>
      <c r="N13" s="324">
        <v>0</v>
      </c>
      <c r="O13" s="325">
        <v>81</v>
      </c>
      <c r="P13" s="324">
        <v>0</v>
      </c>
      <c r="Q13" s="325">
        <v>79</v>
      </c>
      <c r="R13" s="332" t="s">
        <v>23</v>
      </c>
    </row>
    <row r="14" spans="1:18" ht="26.25" customHeight="1">
      <c r="A14" s="344" t="s">
        <v>24</v>
      </c>
      <c r="B14" s="324">
        <v>0</v>
      </c>
      <c r="C14" s="325">
        <v>9397</v>
      </c>
      <c r="D14" s="324">
        <v>0</v>
      </c>
      <c r="E14" s="325">
        <v>152</v>
      </c>
      <c r="F14" s="324">
        <v>1</v>
      </c>
      <c r="G14" s="325">
        <v>0</v>
      </c>
      <c r="H14" s="324">
        <v>37535</v>
      </c>
      <c r="I14" s="325">
        <v>33</v>
      </c>
      <c r="J14" s="324">
        <v>65</v>
      </c>
      <c r="K14" s="325">
        <v>0</v>
      </c>
      <c r="L14" s="324">
        <v>6684</v>
      </c>
      <c r="M14" s="325">
        <v>609</v>
      </c>
      <c r="N14" s="324">
        <v>0</v>
      </c>
      <c r="O14" s="325">
        <v>32</v>
      </c>
      <c r="P14" s="324">
        <v>0</v>
      </c>
      <c r="Q14" s="325">
        <v>26</v>
      </c>
      <c r="R14" s="332" t="s">
        <v>25</v>
      </c>
    </row>
    <row r="15" spans="1:18" ht="26.25" customHeight="1">
      <c r="A15" s="344" t="s">
        <v>26</v>
      </c>
      <c r="B15" s="324">
        <v>3</v>
      </c>
      <c r="C15" s="325">
        <v>11661</v>
      </c>
      <c r="D15" s="324">
        <v>1</v>
      </c>
      <c r="E15" s="325">
        <v>153</v>
      </c>
      <c r="F15" s="324">
        <v>3</v>
      </c>
      <c r="G15" s="325">
        <v>0</v>
      </c>
      <c r="H15" s="324">
        <v>40169</v>
      </c>
      <c r="I15" s="325">
        <v>225</v>
      </c>
      <c r="J15" s="324">
        <v>96</v>
      </c>
      <c r="K15" s="325">
        <v>0</v>
      </c>
      <c r="L15" s="324">
        <v>7290</v>
      </c>
      <c r="M15" s="325">
        <v>1996</v>
      </c>
      <c r="N15" s="324">
        <v>2</v>
      </c>
      <c r="O15" s="325">
        <v>103</v>
      </c>
      <c r="P15" s="324">
        <v>1</v>
      </c>
      <c r="Q15" s="325">
        <v>109</v>
      </c>
      <c r="R15" s="332" t="s">
        <v>27</v>
      </c>
    </row>
    <row r="16" spans="1:18" ht="26.25" customHeight="1">
      <c r="A16" s="344" t="s">
        <v>28</v>
      </c>
      <c r="B16" s="324">
        <v>3</v>
      </c>
      <c r="C16" s="325">
        <v>11914</v>
      </c>
      <c r="D16" s="324">
        <v>2</v>
      </c>
      <c r="E16" s="325">
        <v>98</v>
      </c>
      <c r="F16" s="324">
        <v>0</v>
      </c>
      <c r="G16" s="325">
        <v>0</v>
      </c>
      <c r="H16" s="324">
        <v>26720</v>
      </c>
      <c r="I16" s="325">
        <v>515</v>
      </c>
      <c r="J16" s="324">
        <v>96</v>
      </c>
      <c r="K16" s="325">
        <v>0</v>
      </c>
      <c r="L16" s="324">
        <v>7348</v>
      </c>
      <c r="M16" s="325">
        <v>1031</v>
      </c>
      <c r="N16" s="324">
        <v>6</v>
      </c>
      <c r="O16" s="325">
        <v>172</v>
      </c>
      <c r="P16" s="324">
        <v>0</v>
      </c>
      <c r="Q16" s="325">
        <v>518</v>
      </c>
      <c r="R16" s="332" t="s">
        <v>29</v>
      </c>
    </row>
    <row r="17" spans="1:18" ht="26.25" customHeight="1">
      <c r="A17" s="344" t="s">
        <v>30</v>
      </c>
      <c r="B17" s="324">
        <v>0</v>
      </c>
      <c r="C17" s="325">
        <v>13222</v>
      </c>
      <c r="D17" s="324">
        <v>1</v>
      </c>
      <c r="E17" s="325">
        <v>205</v>
      </c>
      <c r="F17" s="324">
        <v>1</v>
      </c>
      <c r="G17" s="325">
        <v>0</v>
      </c>
      <c r="H17" s="324">
        <v>36230</v>
      </c>
      <c r="I17" s="325">
        <v>119</v>
      </c>
      <c r="J17" s="324">
        <v>52</v>
      </c>
      <c r="K17" s="325">
        <v>0</v>
      </c>
      <c r="L17" s="324">
        <v>13122</v>
      </c>
      <c r="M17" s="325">
        <v>2257</v>
      </c>
      <c r="N17" s="324">
        <v>0</v>
      </c>
      <c r="O17" s="325">
        <v>357</v>
      </c>
      <c r="P17" s="324">
        <v>0</v>
      </c>
      <c r="Q17" s="325">
        <v>59</v>
      </c>
      <c r="R17" s="332" t="s">
        <v>31</v>
      </c>
    </row>
    <row r="18" spans="1:18" ht="26.25" customHeight="1">
      <c r="A18" s="8" t="s">
        <v>32</v>
      </c>
      <c r="B18" s="324">
        <v>0</v>
      </c>
      <c r="C18" s="325">
        <v>11277</v>
      </c>
      <c r="D18" s="324">
        <v>2</v>
      </c>
      <c r="E18" s="325">
        <v>210</v>
      </c>
      <c r="F18" s="324">
        <v>0</v>
      </c>
      <c r="G18" s="325">
        <v>0</v>
      </c>
      <c r="H18" s="324">
        <v>48057</v>
      </c>
      <c r="I18" s="325">
        <v>200</v>
      </c>
      <c r="J18" s="324">
        <v>22</v>
      </c>
      <c r="K18" s="325">
        <v>0</v>
      </c>
      <c r="L18" s="324">
        <v>5327</v>
      </c>
      <c r="M18" s="325">
        <v>1382</v>
      </c>
      <c r="N18" s="324">
        <v>0</v>
      </c>
      <c r="O18" s="325">
        <v>280</v>
      </c>
      <c r="P18" s="324">
        <v>0</v>
      </c>
      <c r="Q18" s="325">
        <v>117</v>
      </c>
      <c r="R18" s="332" t="s">
        <v>179</v>
      </c>
    </row>
    <row r="19" spans="1:18" ht="31.5" customHeight="1">
      <c r="A19" s="8" t="s">
        <v>34</v>
      </c>
      <c r="B19" s="324">
        <v>1</v>
      </c>
      <c r="C19" s="325">
        <v>10612</v>
      </c>
      <c r="D19" s="324">
        <v>3</v>
      </c>
      <c r="E19" s="325">
        <v>177</v>
      </c>
      <c r="F19" s="324">
        <v>3</v>
      </c>
      <c r="G19" s="325">
        <v>1</v>
      </c>
      <c r="H19" s="324">
        <v>29624</v>
      </c>
      <c r="I19" s="325">
        <v>343</v>
      </c>
      <c r="J19" s="324">
        <v>27</v>
      </c>
      <c r="K19" s="325">
        <v>0</v>
      </c>
      <c r="L19" s="324">
        <v>7100</v>
      </c>
      <c r="M19" s="325">
        <v>484</v>
      </c>
      <c r="N19" s="324">
        <v>2</v>
      </c>
      <c r="O19" s="325">
        <v>40</v>
      </c>
      <c r="P19" s="324">
        <v>0</v>
      </c>
      <c r="Q19" s="325">
        <v>56</v>
      </c>
      <c r="R19" s="332" t="s">
        <v>35</v>
      </c>
    </row>
    <row r="20" spans="1:18" ht="26.25" customHeight="1">
      <c r="A20" s="344" t="s">
        <v>36</v>
      </c>
      <c r="B20" s="324">
        <v>1</v>
      </c>
      <c r="C20" s="325">
        <v>17872</v>
      </c>
      <c r="D20" s="324">
        <v>3</v>
      </c>
      <c r="E20" s="325">
        <v>255</v>
      </c>
      <c r="F20" s="324">
        <v>2</v>
      </c>
      <c r="G20" s="325">
        <v>0</v>
      </c>
      <c r="H20" s="324">
        <v>99312</v>
      </c>
      <c r="I20" s="325">
        <v>105</v>
      </c>
      <c r="J20" s="324">
        <v>339</v>
      </c>
      <c r="K20" s="325">
        <v>0</v>
      </c>
      <c r="L20" s="324">
        <v>11349</v>
      </c>
      <c r="M20" s="325">
        <v>706</v>
      </c>
      <c r="N20" s="324">
        <v>6</v>
      </c>
      <c r="O20" s="325">
        <v>213</v>
      </c>
      <c r="P20" s="324">
        <v>0</v>
      </c>
      <c r="Q20" s="325">
        <v>86</v>
      </c>
      <c r="R20" s="332" t="s">
        <v>37</v>
      </c>
    </row>
    <row r="21" spans="1:18" ht="21" customHeight="1">
      <c r="A21" s="344" t="s">
        <v>38</v>
      </c>
      <c r="B21" s="324">
        <v>3</v>
      </c>
      <c r="C21" s="325">
        <v>8729</v>
      </c>
      <c r="D21" s="324">
        <v>1</v>
      </c>
      <c r="E21" s="325">
        <v>124</v>
      </c>
      <c r="F21" s="324">
        <v>1</v>
      </c>
      <c r="G21" s="325">
        <v>1</v>
      </c>
      <c r="H21" s="324">
        <v>38704</v>
      </c>
      <c r="I21" s="325">
        <v>156</v>
      </c>
      <c r="J21" s="324">
        <v>482</v>
      </c>
      <c r="K21" s="325">
        <v>0</v>
      </c>
      <c r="L21" s="324">
        <v>9785</v>
      </c>
      <c r="M21" s="325">
        <v>765</v>
      </c>
      <c r="N21" s="324">
        <v>0</v>
      </c>
      <c r="O21" s="325">
        <v>375</v>
      </c>
      <c r="P21" s="324">
        <v>1</v>
      </c>
      <c r="Q21" s="325">
        <v>92</v>
      </c>
      <c r="R21" s="332" t="s">
        <v>39</v>
      </c>
    </row>
    <row r="22" spans="1:18" ht="23.25" customHeight="1" thickBot="1">
      <c r="A22" s="67" t="s">
        <v>40</v>
      </c>
      <c r="B22" s="326">
        <v>2</v>
      </c>
      <c r="C22" s="327">
        <v>17299</v>
      </c>
      <c r="D22" s="326">
        <v>5</v>
      </c>
      <c r="E22" s="327">
        <v>269</v>
      </c>
      <c r="F22" s="326">
        <v>0</v>
      </c>
      <c r="G22" s="327">
        <v>1</v>
      </c>
      <c r="H22" s="326">
        <v>46529</v>
      </c>
      <c r="I22" s="327">
        <v>617</v>
      </c>
      <c r="J22" s="326">
        <v>101</v>
      </c>
      <c r="K22" s="327">
        <v>0</v>
      </c>
      <c r="L22" s="326">
        <v>19515</v>
      </c>
      <c r="M22" s="327">
        <v>1825</v>
      </c>
      <c r="N22" s="326">
        <v>1</v>
      </c>
      <c r="O22" s="327">
        <v>419</v>
      </c>
      <c r="P22" s="326">
        <v>0</v>
      </c>
      <c r="Q22" s="327">
        <v>139</v>
      </c>
      <c r="R22" s="333" t="s">
        <v>41</v>
      </c>
    </row>
    <row r="23" spans="1:18" ht="25.5" customHeight="1" thickTop="1" thickBot="1">
      <c r="A23" s="68" t="s">
        <v>4</v>
      </c>
      <c r="B23" s="328">
        <f>SUM(B8:B22)</f>
        <v>18</v>
      </c>
      <c r="C23" s="69">
        <f t="shared" ref="C23:D23" si="0">SUM(C8:C22)</f>
        <v>214983</v>
      </c>
      <c r="D23" s="328">
        <f t="shared" si="0"/>
        <v>29</v>
      </c>
      <c r="E23" s="69">
        <f>SUM(E8:E22)</f>
        <v>4723</v>
      </c>
      <c r="F23" s="328">
        <f t="shared" ref="F23:P23" si="1">SUM(F8:F22)</f>
        <v>13</v>
      </c>
      <c r="G23" s="69">
        <f t="shared" si="1"/>
        <v>46</v>
      </c>
      <c r="H23" s="328">
        <f t="shared" si="1"/>
        <v>711201</v>
      </c>
      <c r="I23" s="69">
        <f t="shared" si="1"/>
        <v>4414</v>
      </c>
      <c r="J23" s="328">
        <f t="shared" si="1"/>
        <v>1679</v>
      </c>
      <c r="K23" s="69">
        <f t="shared" si="1"/>
        <v>1</v>
      </c>
      <c r="L23" s="328">
        <f t="shared" si="1"/>
        <v>198234</v>
      </c>
      <c r="M23" s="69">
        <f t="shared" si="1"/>
        <v>27730</v>
      </c>
      <c r="N23" s="328">
        <f t="shared" si="1"/>
        <v>19</v>
      </c>
      <c r="O23" s="69">
        <f t="shared" si="1"/>
        <v>3100</v>
      </c>
      <c r="P23" s="328">
        <f t="shared" si="1"/>
        <v>2</v>
      </c>
      <c r="Q23" s="329">
        <f>SUM(Q8:Q22)</f>
        <v>3363</v>
      </c>
      <c r="R23" s="330" t="s">
        <v>8</v>
      </c>
    </row>
    <row r="24" spans="1:18" ht="13.5" thickTop="1"/>
    <row r="25" spans="1:18" ht="22.5">
      <c r="G25" s="13"/>
      <c r="H25" s="13"/>
      <c r="I25" s="13"/>
      <c r="J25" s="13"/>
      <c r="K25" s="13"/>
      <c r="L25" s="13"/>
      <c r="M25" s="13"/>
      <c r="N25" s="13"/>
      <c r="O25" s="13"/>
      <c r="P25" s="13"/>
      <c r="Q25" s="13"/>
    </row>
    <row r="26" spans="1:18">
      <c r="G26" s="14"/>
      <c r="H26" s="14"/>
      <c r="I26" s="14"/>
      <c r="J26" s="14"/>
      <c r="K26" s="14"/>
      <c r="L26" s="14"/>
      <c r="M26" s="14"/>
      <c r="N26" s="14"/>
      <c r="O26" s="14"/>
      <c r="P26" s="14"/>
      <c r="Q26" s="14"/>
    </row>
    <row r="27" spans="1:18" ht="13.5" customHeight="1"/>
    <row r="28" spans="1:18" ht="68.25" customHeight="1"/>
    <row r="29" spans="1:18" ht="45" customHeight="1"/>
  </sheetData>
  <mergeCells count="21">
    <mergeCell ref="A1:R1"/>
    <mergeCell ref="A2:R2"/>
    <mergeCell ref="G3:R3"/>
    <mergeCell ref="A4:A7"/>
    <mergeCell ref="B4:C4"/>
    <mergeCell ref="D4:E4"/>
    <mergeCell ref="F4:G4"/>
    <mergeCell ref="H4:I4"/>
    <mergeCell ref="J4:K4"/>
    <mergeCell ref="L4:M4"/>
    <mergeCell ref="N4:O4"/>
    <mergeCell ref="P4:Q4"/>
    <mergeCell ref="R4:R7"/>
    <mergeCell ref="D5:E5"/>
    <mergeCell ref="B5:C5"/>
    <mergeCell ref="P5:Q5"/>
    <mergeCell ref="N5:O5"/>
    <mergeCell ref="L5:M5"/>
    <mergeCell ref="J5:K5"/>
    <mergeCell ref="H5:I5"/>
    <mergeCell ref="F5:G5"/>
  </mergeCells>
  <printOptions horizontalCentered="1"/>
  <pageMargins left="1" right="1" top="1.5" bottom="1" header="1.5" footer="1"/>
  <pageSetup paperSize="9" scale="70" firstPageNumber="5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I29"/>
  <sheetViews>
    <sheetView rightToLeft="1" view="pageBreakPreview" topLeftCell="S1" zoomScale="75" zoomScaleNormal="100" zoomScaleSheetLayoutView="75" workbookViewId="0">
      <selection activeCell="AL12" sqref="AL12"/>
    </sheetView>
  </sheetViews>
  <sheetFormatPr defaultRowHeight="12.75"/>
  <cols>
    <col min="1" max="1" width="12.7109375" style="1" hidden="1" customWidth="1"/>
    <col min="2" max="2" width="9.28515625" style="1" hidden="1" customWidth="1"/>
    <col min="3" max="3" width="14" style="1" hidden="1" customWidth="1"/>
    <col min="4" max="5" width="8.28515625" style="1" hidden="1" customWidth="1"/>
    <col min="6" max="6" width="7.5703125" style="1" hidden="1" customWidth="1"/>
    <col min="7" max="7" width="7.7109375" style="1" hidden="1" customWidth="1"/>
    <col min="8" max="8" width="14.140625" style="1" hidden="1" customWidth="1"/>
    <col min="9" max="9" width="10.5703125" style="1" hidden="1" customWidth="1"/>
    <col min="10" max="10" width="9.28515625" style="1" hidden="1" customWidth="1"/>
    <col min="11" max="11" width="9.85546875" style="1" hidden="1" customWidth="1"/>
    <col min="12" max="12" width="10.140625" style="1" hidden="1" customWidth="1"/>
    <col min="13" max="13" width="11.85546875" style="1" hidden="1" customWidth="1"/>
    <col min="14" max="14" width="7.85546875" style="1" hidden="1" customWidth="1"/>
    <col min="15" max="15" width="8" style="1" hidden="1" customWidth="1"/>
    <col min="16" max="16" width="8.42578125" style="1" hidden="1" customWidth="1"/>
    <col min="17" max="17" width="9.28515625" style="1" hidden="1" customWidth="1"/>
    <col min="18" max="18" width="17.28515625" style="1" hidden="1" customWidth="1"/>
    <col min="19" max="19" width="12.5703125" style="1" customWidth="1"/>
    <col min="20" max="21" width="9.7109375" style="1" customWidth="1"/>
    <col min="22" max="22" width="8.140625" style="1" customWidth="1"/>
    <col min="23" max="23" width="10.42578125" style="1" customWidth="1"/>
    <col min="24" max="24" width="9.5703125" style="1" customWidth="1"/>
    <col min="25" max="25" width="10.7109375" style="1" customWidth="1"/>
    <col min="26" max="26" width="10.85546875" style="1" customWidth="1"/>
    <col min="27" max="27" width="11" style="1" customWidth="1"/>
    <col min="28" max="28" width="7.140625" style="1" customWidth="1"/>
    <col min="29" max="29" width="10.140625" style="1" customWidth="1"/>
    <col min="30" max="30" width="7.5703125" style="1" customWidth="1"/>
    <col min="31" max="31" width="12.7109375" style="1" customWidth="1"/>
    <col min="32" max="32" width="9.28515625" style="1" customWidth="1"/>
    <col min="33" max="33" width="11.7109375" style="1" customWidth="1"/>
    <col min="34" max="34" width="11.42578125" style="1" customWidth="1"/>
    <col min="35" max="35" width="16.5703125" style="1" customWidth="1"/>
    <col min="36" max="16384" width="9.140625" style="1"/>
  </cols>
  <sheetData>
    <row r="1" spans="1:35" ht="26.25" customHeight="1">
      <c r="A1" s="1180" t="s">
        <v>660</v>
      </c>
      <c r="B1" s="1180"/>
      <c r="C1" s="1180"/>
      <c r="D1" s="1180"/>
      <c r="E1" s="1180"/>
      <c r="F1" s="1180"/>
      <c r="G1" s="1180"/>
      <c r="H1" s="1180"/>
      <c r="I1" s="1180"/>
      <c r="J1" s="1180"/>
      <c r="K1" s="1180"/>
      <c r="L1" s="1180"/>
      <c r="M1" s="1180"/>
      <c r="N1" s="1180"/>
      <c r="O1" s="1180"/>
      <c r="P1" s="1180"/>
      <c r="Q1" s="1180"/>
      <c r="R1" s="1180"/>
    </row>
    <row r="2" spans="1:35" ht="22.5" customHeight="1">
      <c r="A2" s="1626"/>
      <c r="B2" s="1626"/>
      <c r="C2" s="1626"/>
      <c r="D2" s="1626"/>
      <c r="E2" s="1626"/>
      <c r="F2" s="1626"/>
      <c r="G2" s="1626"/>
      <c r="H2" s="1626"/>
      <c r="I2" s="1626"/>
      <c r="J2" s="1626"/>
      <c r="K2" s="1626"/>
      <c r="L2" s="1626"/>
      <c r="M2" s="1626"/>
      <c r="N2" s="1626"/>
      <c r="O2" s="1626"/>
      <c r="P2" s="1626"/>
      <c r="Q2" s="1626"/>
      <c r="R2" s="1626"/>
    </row>
    <row r="3" spans="1:35" ht="16.5" thickBot="1">
      <c r="A3" s="2" t="s">
        <v>1</v>
      </c>
      <c r="B3" s="2"/>
      <c r="C3" s="2"/>
      <c r="D3" s="2"/>
      <c r="E3" s="2"/>
      <c r="F3" s="2"/>
      <c r="G3" s="1168" t="s">
        <v>2</v>
      </c>
      <c r="H3" s="1168"/>
      <c r="I3" s="1168"/>
      <c r="J3" s="1168"/>
      <c r="K3" s="1168"/>
      <c r="L3" s="1168"/>
      <c r="M3" s="1168"/>
      <c r="N3" s="1168"/>
      <c r="O3" s="1168"/>
      <c r="P3" s="1168"/>
      <c r="Q3" s="1168"/>
      <c r="R3" s="1168"/>
      <c r="S3" s="2" t="s">
        <v>1003</v>
      </c>
      <c r="T3" s="287"/>
      <c r="AI3" s="318" t="s">
        <v>823</v>
      </c>
    </row>
    <row r="4" spans="1:35" ht="33.75" customHeight="1" thickTop="1">
      <c r="A4" s="1627" t="s">
        <v>3</v>
      </c>
      <c r="B4" s="1632" t="s">
        <v>664</v>
      </c>
      <c r="C4" s="1627"/>
      <c r="D4" s="1621" t="s">
        <v>649</v>
      </c>
      <c r="E4" s="1622"/>
      <c r="F4" s="1621" t="s">
        <v>175</v>
      </c>
      <c r="G4" s="1622"/>
      <c r="H4" s="1621" t="s">
        <v>176</v>
      </c>
      <c r="I4" s="1622"/>
      <c r="J4" s="1621" t="s">
        <v>659</v>
      </c>
      <c r="K4" s="1622"/>
      <c r="L4" s="1621" t="s">
        <v>658</v>
      </c>
      <c r="M4" s="1622"/>
      <c r="N4" s="1621" t="s">
        <v>657</v>
      </c>
      <c r="O4" s="1622"/>
      <c r="P4" s="1621" t="s">
        <v>650</v>
      </c>
      <c r="Q4" s="1622"/>
      <c r="R4" s="1614" t="s">
        <v>5</v>
      </c>
      <c r="S4" s="1201" t="s">
        <v>3</v>
      </c>
      <c r="T4" s="1621" t="s">
        <v>656</v>
      </c>
      <c r="U4" s="1622"/>
      <c r="V4" s="1621" t="s">
        <v>655</v>
      </c>
      <c r="W4" s="1622"/>
      <c r="X4" s="1621" t="s">
        <v>654</v>
      </c>
      <c r="Y4" s="1622"/>
      <c r="Z4" s="1621" t="s">
        <v>177</v>
      </c>
      <c r="AA4" s="1622"/>
      <c r="AB4" s="1621" t="s">
        <v>653</v>
      </c>
      <c r="AC4" s="1622"/>
      <c r="AD4" s="1621" t="s">
        <v>652</v>
      </c>
      <c r="AE4" s="1622"/>
      <c r="AF4" s="1621" t="s">
        <v>192</v>
      </c>
      <c r="AG4" s="1623"/>
      <c r="AH4" s="1622"/>
      <c r="AI4" s="1203" t="s">
        <v>5</v>
      </c>
    </row>
    <row r="5" spans="1:35" ht="59.25" customHeight="1">
      <c r="A5" s="1628"/>
      <c r="B5" s="320"/>
      <c r="C5" s="690"/>
      <c r="D5" s="706"/>
      <c r="E5" s="707"/>
      <c r="F5" s="706"/>
      <c r="G5" s="707"/>
      <c r="H5" s="706"/>
      <c r="I5" s="707"/>
      <c r="J5" s="706"/>
      <c r="K5" s="707"/>
      <c r="L5" s="706"/>
      <c r="M5" s="707"/>
      <c r="N5" s="706"/>
      <c r="O5" s="707"/>
      <c r="P5" s="706"/>
      <c r="Q5" s="707"/>
      <c r="R5" s="1618"/>
      <c r="S5" s="1194"/>
      <c r="T5" s="1624" t="s">
        <v>822</v>
      </c>
      <c r="U5" s="1625"/>
      <c r="V5" s="1624" t="s">
        <v>816</v>
      </c>
      <c r="W5" s="1625"/>
      <c r="X5" s="1624" t="s">
        <v>817</v>
      </c>
      <c r="Y5" s="1625"/>
      <c r="Z5" s="1624" t="s">
        <v>820</v>
      </c>
      <c r="AA5" s="1625"/>
      <c r="AB5" s="1624" t="s">
        <v>818</v>
      </c>
      <c r="AC5" s="1625"/>
      <c r="AD5" s="1624" t="s">
        <v>819</v>
      </c>
      <c r="AE5" s="1625"/>
      <c r="AF5" s="1618" t="s">
        <v>821</v>
      </c>
      <c r="AG5" s="1204"/>
      <c r="AH5" s="1619"/>
      <c r="AI5" s="1204"/>
    </row>
    <row r="6" spans="1:35" ht="17.25" customHeight="1">
      <c r="A6" s="1628"/>
      <c r="B6" s="1633"/>
      <c r="C6" s="1634"/>
      <c r="D6" s="1630"/>
      <c r="E6" s="1631"/>
      <c r="F6" s="1630"/>
      <c r="G6" s="1631"/>
      <c r="H6" s="1630"/>
      <c r="I6" s="1631"/>
      <c r="J6" s="1630"/>
      <c r="K6" s="1631"/>
      <c r="L6" s="1630"/>
      <c r="M6" s="1631"/>
      <c r="N6" s="1630"/>
      <c r="O6" s="1631"/>
      <c r="P6" s="1630"/>
      <c r="Q6" s="1631"/>
      <c r="R6" s="1618"/>
      <c r="S6" s="1194"/>
      <c r="T6" s="320" t="s">
        <v>181</v>
      </c>
      <c r="U6" s="321" t="s">
        <v>182</v>
      </c>
      <c r="V6" s="320" t="s">
        <v>181</v>
      </c>
      <c r="W6" s="321" t="s">
        <v>182</v>
      </c>
      <c r="X6" s="320" t="s">
        <v>181</v>
      </c>
      <c r="Y6" s="321" t="s">
        <v>182</v>
      </c>
      <c r="Z6" s="320" t="s">
        <v>181</v>
      </c>
      <c r="AA6" s="321" t="s">
        <v>182</v>
      </c>
      <c r="AB6" s="320" t="s">
        <v>181</v>
      </c>
      <c r="AC6" s="321" t="s">
        <v>182</v>
      </c>
      <c r="AD6" s="320" t="s">
        <v>181</v>
      </c>
      <c r="AE6" s="321" t="s">
        <v>182</v>
      </c>
      <c r="AF6" s="433" t="s">
        <v>181</v>
      </c>
      <c r="AG6" s="430" t="s">
        <v>182</v>
      </c>
      <c r="AH6" s="321" t="s">
        <v>651</v>
      </c>
      <c r="AI6" s="1204"/>
    </row>
    <row r="7" spans="1:35" ht="29.25" customHeight="1" thickBot="1">
      <c r="A7" s="1629"/>
      <c r="B7" s="320" t="s">
        <v>181</v>
      </c>
      <c r="C7" s="321" t="s">
        <v>182</v>
      </c>
      <c r="D7" s="320" t="s">
        <v>181</v>
      </c>
      <c r="E7" s="321" t="s">
        <v>182</v>
      </c>
      <c r="F7" s="320" t="s">
        <v>181</v>
      </c>
      <c r="G7" s="321" t="s">
        <v>182</v>
      </c>
      <c r="H7" s="320" t="s">
        <v>181</v>
      </c>
      <c r="I7" s="321" t="s">
        <v>182</v>
      </c>
      <c r="J7" s="320" t="s">
        <v>181</v>
      </c>
      <c r="K7" s="321" t="s">
        <v>182</v>
      </c>
      <c r="L7" s="320" t="s">
        <v>181</v>
      </c>
      <c r="M7" s="321" t="s">
        <v>182</v>
      </c>
      <c r="N7" s="320" t="s">
        <v>181</v>
      </c>
      <c r="O7" s="321" t="s">
        <v>182</v>
      </c>
      <c r="P7" s="320" t="s">
        <v>181</v>
      </c>
      <c r="Q7" s="321" t="s">
        <v>182</v>
      </c>
      <c r="R7" s="1620"/>
      <c r="S7" s="1544"/>
      <c r="T7" s="447" t="s">
        <v>666</v>
      </c>
      <c r="U7" s="448" t="s">
        <v>667</v>
      </c>
      <c r="V7" s="447" t="s">
        <v>666</v>
      </c>
      <c r="W7" s="448" t="s">
        <v>667</v>
      </c>
      <c r="X7" s="447" t="s">
        <v>666</v>
      </c>
      <c r="Y7" s="448" t="s">
        <v>667</v>
      </c>
      <c r="Z7" s="447" t="s">
        <v>666</v>
      </c>
      <c r="AA7" s="448" t="s">
        <v>667</v>
      </c>
      <c r="AB7" s="447" t="s">
        <v>666</v>
      </c>
      <c r="AC7" s="448" t="s">
        <v>667</v>
      </c>
      <c r="AD7" s="447" t="s">
        <v>666</v>
      </c>
      <c r="AE7" s="448" t="s">
        <v>667</v>
      </c>
      <c r="AF7" s="447" t="s">
        <v>666</v>
      </c>
      <c r="AG7" s="442" t="s">
        <v>667</v>
      </c>
      <c r="AH7" s="449" t="s">
        <v>8</v>
      </c>
      <c r="AI7" s="1205"/>
    </row>
    <row r="8" spans="1:35" ht="24" customHeight="1" thickTop="1">
      <c r="A8" s="3" t="s">
        <v>12</v>
      </c>
      <c r="B8" s="322">
        <v>2</v>
      </c>
      <c r="C8" s="323">
        <v>20862</v>
      </c>
      <c r="D8" s="322">
        <v>0</v>
      </c>
      <c r="E8" s="323">
        <v>74</v>
      </c>
      <c r="F8" s="322">
        <v>0</v>
      </c>
      <c r="G8" s="323">
        <v>1</v>
      </c>
      <c r="H8" s="322">
        <v>53034</v>
      </c>
      <c r="I8" s="323">
        <v>368</v>
      </c>
      <c r="J8" s="322">
        <v>22</v>
      </c>
      <c r="K8" s="323">
        <v>0</v>
      </c>
      <c r="L8" s="322">
        <v>28282</v>
      </c>
      <c r="M8" s="323">
        <v>4166</v>
      </c>
      <c r="N8" s="322">
        <v>0</v>
      </c>
      <c r="O8" s="323">
        <v>309</v>
      </c>
      <c r="P8" s="322">
        <v>0</v>
      </c>
      <c r="Q8" s="323">
        <v>242</v>
      </c>
      <c r="R8" s="331" t="s">
        <v>13</v>
      </c>
      <c r="S8" s="3" t="s">
        <v>12</v>
      </c>
      <c r="T8" s="322">
        <v>1</v>
      </c>
      <c r="U8" s="323">
        <v>1</v>
      </c>
      <c r="V8" s="322">
        <v>0</v>
      </c>
      <c r="W8" s="323">
        <v>251</v>
      </c>
      <c r="X8" s="322">
        <v>79</v>
      </c>
      <c r="Y8" s="323">
        <v>1248</v>
      </c>
      <c r="Z8" s="322">
        <v>1972</v>
      </c>
      <c r="AA8" s="323">
        <v>8432</v>
      </c>
      <c r="AB8" s="322">
        <v>0</v>
      </c>
      <c r="AC8" s="323">
        <v>208</v>
      </c>
      <c r="AD8" s="322">
        <v>0</v>
      </c>
      <c r="AE8" s="323">
        <v>5146</v>
      </c>
      <c r="AF8" s="64">
        <f t="shared" ref="AF8:AF22" si="0">AD8+AB8+Z8+X8+V8+T8+P8+N8+L8+J8+H8+F8+D8+B8</f>
        <v>83392</v>
      </c>
      <c r="AG8" s="64">
        <f t="shared" ref="AG8:AG22" si="1">AE8+AC8+AA8+Y8+W8+U8+Q8+O8+M8+K8+I8+G8+E8+C8</f>
        <v>41308</v>
      </c>
      <c r="AH8" s="334">
        <f>AG8+AF8</f>
        <v>124700</v>
      </c>
      <c r="AI8" s="335" t="s">
        <v>13</v>
      </c>
    </row>
    <row r="9" spans="1:35" ht="26.25" customHeight="1">
      <c r="A9" s="319" t="s">
        <v>14</v>
      </c>
      <c r="B9" s="324">
        <v>0</v>
      </c>
      <c r="C9" s="325">
        <v>7238</v>
      </c>
      <c r="D9" s="324">
        <v>0</v>
      </c>
      <c r="E9" s="325">
        <v>71</v>
      </c>
      <c r="F9" s="324">
        <v>0</v>
      </c>
      <c r="G9" s="325">
        <v>0</v>
      </c>
      <c r="H9" s="324">
        <v>18256</v>
      </c>
      <c r="I9" s="325">
        <v>402</v>
      </c>
      <c r="J9" s="324">
        <v>60</v>
      </c>
      <c r="K9" s="325">
        <v>0</v>
      </c>
      <c r="L9" s="324">
        <v>6340</v>
      </c>
      <c r="M9" s="325">
        <v>2317</v>
      </c>
      <c r="N9" s="324">
        <v>0</v>
      </c>
      <c r="O9" s="325">
        <v>118</v>
      </c>
      <c r="P9" s="324">
        <v>0</v>
      </c>
      <c r="Q9" s="325">
        <v>27</v>
      </c>
      <c r="R9" s="332" t="s">
        <v>15</v>
      </c>
      <c r="S9" s="319" t="s">
        <v>14</v>
      </c>
      <c r="T9" s="324">
        <v>0</v>
      </c>
      <c r="U9" s="325">
        <v>0</v>
      </c>
      <c r="V9" s="324">
        <v>1</v>
      </c>
      <c r="W9" s="325">
        <v>0</v>
      </c>
      <c r="X9" s="324">
        <v>31</v>
      </c>
      <c r="Y9" s="325">
        <v>695</v>
      </c>
      <c r="Z9" s="324">
        <v>3218</v>
      </c>
      <c r="AA9" s="325">
        <v>1568</v>
      </c>
      <c r="AB9" s="324">
        <v>0</v>
      </c>
      <c r="AC9" s="325">
        <v>45</v>
      </c>
      <c r="AD9" s="324">
        <v>0</v>
      </c>
      <c r="AE9" s="325">
        <v>1809</v>
      </c>
      <c r="AF9" s="64">
        <f t="shared" si="0"/>
        <v>27906</v>
      </c>
      <c r="AG9" s="64">
        <f t="shared" si="1"/>
        <v>14290</v>
      </c>
      <c r="AH9" s="334">
        <f t="shared" ref="AH9:AH22" si="2">AG9+AF9</f>
        <v>42196</v>
      </c>
      <c r="AI9" s="336" t="s">
        <v>15</v>
      </c>
    </row>
    <row r="10" spans="1:35" ht="26.25" customHeight="1">
      <c r="A10" s="319" t="s">
        <v>16</v>
      </c>
      <c r="B10" s="324">
        <v>0</v>
      </c>
      <c r="C10" s="325">
        <v>8289</v>
      </c>
      <c r="D10" s="324">
        <v>0</v>
      </c>
      <c r="E10" s="325">
        <v>188</v>
      </c>
      <c r="F10" s="324">
        <v>1</v>
      </c>
      <c r="G10" s="325">
        <v>8</v>
      </c>
      <c r="H10" s="324">
        <v>56568</v>
      </c>
      <c r="I10" s="325">
        <v>258</v>
      </c>
      <c r="J10" s="324">
        <v>8</v>
      </c>
      <c r="K10" s="325">
        <v>0</v>
      </c>
      <c r="L10" s="324">
        <v>6412</v>
      </c>
      <c r="M10" s="325">
        <v>1117</v>
      </c>
      <c r="N10" s="324">
        <v>0</v>
      </c>
      <c r="O10" s="325">
        <v>206</v>
      </c>
      <c r="P10" s="324">
        <v>0</v>
      </c>
      <c r="Q10" s="325">
        <v>624</v>
      </c>
      <c r="R10" s="332" t="s">
        <v>178</v>
      </c>
      <c r="S10" s="319" t="s">
        <v>16</v>
      </c>
      <c r="T10" s="324">
        <v>0</v>
      </c>
      <c r="U10" s="325">
        <v>0</v>
      </c>
      <c r="V10" s="324">
        <v>0</v>
      </c>
      <c r="W10" s="325">
        <v>21</v>
      </c>
      <c r="X10" s="324">
        <v>92</v>
      </c>
      <c r="Y10" s="325">
        <v>1129</v>
      </c>
      <c r="Z10" s="324">
        <v>1729</v>
      </c>
      <c r="AA10" s="325">
        <v>1685</v>
      </c>
      <c r="AB10" s="324">
        <v>0</v>
      </c>
      <c r="AC10" s="325">
        <v>169</v>
      </c>
      <c r="AD10" s="324">
        <v>0</v>
      </c>
      <c r="AE10" s="325">
        <v>2957</v>
      </c>
      <c r="AF10" s="64">
        <f t="shared" si="0"/>
        <v>64810</v>
      </c>
      <c r="AG10" s="64">
        <f t="shared" si="1"/>
        <v>16651</v>
      </c>
      <c r="AH10" s="334">
        <f t="shared" si="2"/>
        <v>81461</v>
      </c>
      <c r="AI10" s="336" t="s">
        <v>178</v>
      </c>
    </row>
    <row r="11" spans="1:35" ht="26.25" customHeight="1">
      <c r="A11" s="319" t="s">
        <v>18</v>
      </c>
      <c r="B11" s="324">
        <v>0</v>
      </c>
      <c r="C11" s="325">
        <v>11283</v>
      </c>
      <c r="D11" s="324">
        <v>4</v>
      </c>
      <c r="E11" s="325">
        <v>118</v>
      </c>
      <c r="F11" s="324">
        <v>0</v>
      </c>
      <c r="G11" s="325">
        <v>1</v>
      </c>
      <c r="H11" s="324">
        <v>30562</v>
      </c>
      <c r="I11" s="325">
        <v>130</v>
      </c>
      <c r="J11" s="324">
        <v>51</v>
      </c>
      <c r="K11" s="325">
        <v>0</v>
      </c>
      <c r="L11" s="324">
        <v>11529</v>
      </c>
      <c r="M11" s="325">
        <v>2057</v>
      </c>
      <c r="N11" s="324">
        <v>1</v>
      </c>
      <c r="O11" s="325">
        <v>160</v>
      </c>
      <c r="P11" s="324">
        <v>0</v>
      </c>
      <c r="Q11" s="325">
        <v>303</v>
      </c>
      <c r="R11" s="332" t="s">
        <v>19</v>
      </c>
      <c r="S11" s="319" t="s">
        <v>18</v>
      </c>
      <c r="T11" s="324">
        <v>1</v>
      </c>
      <c r="U11" s="325">
        <v>0</v>
      </c>
      <c r="V11" s="324">
        <v>1</v>
      </c>
      <c r="W11" s="325">
        <v>41</v>
      </c>
      <c r="X11" s="324">
        <v>56</v>
      </c>
      <c r="Y11" s="325">
        <v>476</v>
      </c>
      <c r="Z11" s="324">
        <v>2455</v>
      </c>
      <c r="AA11" s="325">
        <v>2144</v>
      </c>
      <c r="AB11" s="324">
        <v>0</v>
      </c>
      <c r="AC11" s="325">
        <v>490</v>
      </c>
      <c r="AD11" s="324">
        <v>0</v>
      </c>
      <c r="AE11" s="325">
        <v>2984</v>
      </c>
      <c r="AF11" s="64">
        <f t="shared" si="0"/>
        <v>44660</v>
      </c>
      <c r="AG11" s="64">
        <f t="shared" si="1"/>
        <v>20187</v>
      </c>
      <c r="AH11" s="334">
        <f t="shared" si="2"/>
        <v>64847</v>
      </c>
      <c r="AI11" s="336" t="s">
        <v>19</v>
      </c>
    </row>
    <row r="12" spans="1:35" ht="26.25" customHeight="1">
      <c r="A12" s="319" t="s">
        <v>20</v>
      </c>
      <c r="B12" s="324">
        <v>1</v>
      </c>
      <c r="C12" s="325">
        <v>44969</v>
      </c>
      <c r="D12" s="324">
        <v>7</v>
      </c>
      <c r="E12" s="325">
        <v>2374</v>
      </c>
      <c r="F12" s="324">
        <v>0</v>
      </c>
      <c r="G12" s="325">
        <v>29</v>
      </c>
      <c r="H12" s="324">
        <v>98108</v>
      </c>
      <c r="I12" s="325">
        <v>824</v>
      </c>
      <c r="J12" s="324">
        <v>77</v>
      </c>
      <c r="K12" s="325">
        <v>1</v>
      </c>
      <c r="L12" s="324">
        <v>50732</v>
      </c>
      <c r="M12" s="325">
        <v>5328</v>
      </c>
      <c r="N12" s="324">
        <v>1</v>
      </c>
      <c r="O12" s="325">
        <v>235</v>
      </c>
      <c r="P12" s="324">
        <v>0</v>
      </c>
      <c r="Q12" s="325">
        <v>886</v>
      </c>
      <c r="R12" s="332" t="s">
        <v>21</v>
      </c>
      <c r="S12" s="319" t="s">
        <v>20</v>
      </c>
      <c r="T12" s="324">
        <v>8</v>
      </c>
      <c r="U12" s="325">
        <v>1</v>
      </c>
      <c r="V12" s="324">
        <v>0</v>
      </c>
      <c r="W12" s="325">
        <v>183</v>
      </c>
      <c r="X12" s="324">
        <v>119</v>
      </c>
      <c r="Y12" s="325">
        <v>3762</v>
      </c>
      <c r="Z12" s="324">
        <v>9373</v>
      </c>
      <c r="AA12" s="325">
        <v>14661</v>
      </c>
      <c r="AB12" s="324">
        <v>0</v>
      </c>
      <c r="AC12" s="325">
        <v>840</v>
      </c>
      <c r="AD12" s="324">
        <v>1</v>
      </c>
      <c r="AE12" s="325">
        <v>29500</v>
      </c>
      <c r="AF12" s="64">
        <f t="shared" si="0"/>
        <v>158427</v>
      </c>
      <c r="AG12" s="64">
        <f t="shared" si="1"/>
        <v>103593</v>
      </c>
      <c r="AH12" s="334">
        <f t="shared" si="2"/>
        <v>262020</v>
      </c>
      <c r="AI12" s="336" t="s">
        <v>21</v>
      </c>
    </row>
    <row r="13" spans="1:35" ht="26.25" customHeight="1">
      <c r="A13" s="319" t="s">
        <v>22</v>
      </c>
      <c r="B13" s="324">
        <v>2</v>
      </c>
      <c r="C13" s="325">
        <v>10359</v>
      </c>
      <c r="D13" s="324">
        <v>0</v>
      </c>
      <c r="E13" s="325">
        <v>255</v>
      </c>
      <c r="F13" s="324">
        <v>1</v>
      </c>
      <c r="G13" s="325">
        <v>4</v>
      </c>
      <c r="H13" s="324"/>
      <c r="I13" s="325">
        <v>119</v>
      </c>
      <c r="J13" s="324">
        <v>181</v>
      </c>
      <c r="K13" s="325">
        <v>0</v>
      </c>
      <c r="L13" s="324">
        <v>7419</v>
      </c>
      <c r="M13" s="325">
        <v>1690</v>
      </c>
      <c r="N13" s="324">
        <v>0</v>
      </c>
      <c r="O13" s="325">
        <v>81</v>
      </c>
      <c r="P13" s="324">
        <v>0</v>
      </c>
      <c r="Q13" s="325">
        <v>79</v>
      </c>
      <c r="R13" s="332" t="s">
        <v>23</v>
      </c>
      <c r="S13" s="319" t="s">
        <v>22</v>
      </c>
      <c r="T13" s="1104">
        <v>0</v>
      </c>
      <c r="U13" s="1105">
        <v>0</v>
      </c>
      <c r="V13" s="1104">
        <v>0</v>
      </c>
      <c r="W13" s="1105">
        <v>16</v>
      </c>
      <c r="X13" s="1104">
        <v>34</v>
      </c>
      <c r="Y13" s="1105">
        <v>1149</v>
      </c>
      <c r="Z13" s="1104">
        <v>2592</v>
      </c>
      <c r="AA13" s="1105">
        <v>5402</v>
      </c>
      <c r="AB13" s="1104">
        <v>0</v>
      </c>
      <c r="AC13" s="1105">
        <v>115</v>
      </c>
      <c r="AD13" s="1104">
        <v>1</v>
      </c>
      <c r="AE13" s="1105">
        <v>4250</v>
      </c>
      <c r="AF13" s="1106">
        <v>62023</v>
      </c>
      <c r="AG13" s="1106">
        <v>23519</v>
      </c>
      <c r="AH13" s="1107">
        <f>AG13+AF13</f>
        <v>85542</v>
      </c>
      <c r="AI13" s="336" t="s">
        <v>23</v>
      </c>
    </row>
    <row r="14" spans="1:35" ht="26.25" customHeight="1">
      <c r="A14" s="319" t="s">
        <v>24</v>
      </c>
      <c r="B14" s="324">
        <v>0</v>
      </c>
      <c r="C14" s="325">
        <v>9397</v>
      </c>
      <c r="D14" s="324">
        <v>0</v>
      </c>
      <c r="E14" s="325">
        <v>152</v>
      </c>
      <c r="F14" s="324">
        <v>1</v>
      </c>
      <c r="G14" s="325">
        <v>0</v>
      </c>
      <c r="H14" s="324">
        <v>37535</v>
      </c>
      <c r="I14" s="325">
        <v>33</v>
      </c>
      <c r="J14" s="324">
        <v>65</v>
      </c>
      <c r="K14" s="325">
        <v>0</v>
      </c>
      <c r="L14" s="324">
        <v>6684</v>
      </c>
      <c r="M14" s="325">
        <v>609</v>
      </c>
      <c r="N14" s="324">
        <v>0</v>
      </c>
      <c r="O14" s="325">
        <v>32</v>
      </c>
      <c r="P14" s="324">
        <v>0</v>
      </c>
      <c r="Q14" s="325">
        <v>26</v>
      </c>
      <c r="R14" s="332" t="s">
        <v>25</v>
      </c>
      <c r="S14" s="319" t="s">
        <v>24</v>
      </c>
      <c r="T14" s="324">
        <v>0</v>
      </c>
      <c r="U14" s="325">
        <v>0</v>
      </c>
      <c r="V14" s="324">
        <v>0</v>
      </c>
      <c r="W14" s="325">
        <v>11</v>
      </c>
      <c r="X14" s="324">
        <v>78</v>
      </c>
      <c r="Y14" s="325">
        <v>1027</v>
      </c>
      <c r="Z14" s="324">
        <v>2355</v>
      </c>
      <c r="AA14" s="325">
        <v>1930</v>
      </c>
      <c r="AB14" s="324">
        <v>0</v>
      </c>
      <c r="AC14" s="325">
        <v>38</v>
      </c>
      <c r="AD14" s="324">
        <v>0</v>
      </c>
      <c r="AE14" s="325">
        <v>3850</v>
      </c>
      <c r="AF14" s="64">
        <f t="shared" si="0"/>
        <v>46718</v>
      </c>
      <c r="AG14" s="64">
        <f t="shared" si="1"/>
        <v>17105</v>
      </c>
      <c r="AH14" s="334">
        <f t="shared" si="2"/>
        <v>63823</v>
      </c>
      <c r="AI14" s="336" t="s">
        <v>25</v>
      </c>
    </row>
    <row r="15" spans="1:35" ht="26.25" customHeight="1">
      <c r="A15" s="319" t="s">
        <v>26</v>
      </c>
      <c r="B15" s="324">
        <v>3</v>
      </c>
      <c r="C15" s="325">
        <v>11661</v>
      </c>
      <c r="D15" s="324">
        <v>1</v>
      </c>
      <c r="E15" s="325">
        <v>153</v>
      </c>
      <c r="F15" s="324">
        <v>3</v>
      </c>
      <c r="G15" s="325">
        <v>0</v>
      </c>
      <c r="H15" s="324">
        <v>40169</v>
      </c>
      <c r="I15" s="325">
        <v>225</v>
      </c>
      <c r="J15" s="324">
        <v>96</v>
      </c>
      <c r="K15" s="325">
        <v>0</v>
      </c>
      <c r="L15" s="324">
        <v>7290</v>
      </c>
      <c r="M15" s="325">
        <v>1996</v>
      </c>
      <c r="N15" s="324">
        <v>2</v>
      </c>
      <c r="O15" s="325">
        <v>103</v>
      </c>
      <c r="P15" s="324">
        <v>1</v>
      </c>
      <c r="Q15" s="325">
        <v>109</v>
      </c>
      <c r="R15" s="332" t="s">
        <v>27</v>
      </c>
      <c r="S15" s="319" t="s">
        <v>26</v>
      </c>
      <c r="T15" s="324">
        <v>0</v>
      </c>
      <c r="U15" s="325">
        <v>0</v>
      </c>
      <c r="V15" s="324">
        <v>1</v>
      </c>
      <c r="W15" s="325">
        <v>10</v>
      </c>
      <c r="X15" s="324">
        <v>68</v>
      </c>
      <c r="Y15" s="325">
        <v>1014</v>
      </c>
      <c r="Z15" s="324">
        <v>1707</v>
      </c>
      <c r="AA15" s="325">
        <v>1009</v>
      </c>
      <c r="AB15" s="324">
        <v>1</v>
      </c>
      <c r="AC15" s="325">
        <v>34</v>
      </c>
      <c r="AD15" s="324">
        <v>2</v>
      </c>
      <c r="AE15" s="325">
        <v>3306</v>
      </c>
      <c r="AF15" s="64">
        <f t="shared" si="0"/>
        <v>49344</v>
      </c>
      <c r="AG15" s="64">
        <f t="shared" si="1"/>
        <v>19620</v>
      </c>
      <c r="AH15" s="334">
        <f t="shared" si="2"/>
        <v>68964</v>
      </c>
      <c r="AI15" s="336" t="s">
        <v>27</v>
      </c>
    </row>
    <row r="16" spans="1:35" ht="26.25" customHeight="1">
      <c r="A16" s="319" t="s">
        <v>28</v>
      </c>
      <c r="B16" s="324">
        <v>3</v>
      </c>
      <c r="C16" s="325">
        <v>11914</v>
      </c>
      <c r="D16" s="324">
        <v>2</v>
      </c>
      <c r="E16" s="325">
        <v>98</v>
      </c>
      <c r="F16" s="324">
        <v>0</v>
      </c>
      <c r="G16" s="325">
        <v>0</v>
      </c>
      <c r="H16" s="324">
        <v>26720</v>
      </c>
      <c r="I16" s="325">
        <v>515</v>
      </c>
      <c r="J16" s="324">
        <v>96</v>
      </c>
      <c r="K16" s="325">
        <v>0</v>
      </c>
      <c r="L16" s="324">
        <v>7348</v>
      </c>
      <c r="M16" s="325">
        <v>1031</v>
      </c>
      <c r="N16" s="324">
        <v>6</v>
      </c>
      <c r="O16" s="325">
        <v>172</v>
      </c>
      <c r="P16" s="324">
        <v>0</v>
      </c>
      <c r="Q16" s="325">
        <v>518</v>
      </c>
      <c r="R16" s="332" t="s">
        <v>29</v>
      </c>
      <c r="S16" s="319" t="s">
        <v>28</v>
      </c>
      <c r="T16" s="324">
        <v>1</v>
      </c>
      <c r="U16" s="325">
        <v>0</v>
      </c>
      <c r="V16" s="324">
        <v>130</v>
      </c>
      <c r="W16" s="325">
        <v>63</v>
      </c>
      <c r="X16" s="324">
        <v>73</v>
      </c>
      <c r="Y16" s="325">
        <v>765</v>
      </c>
      <c r="Z16" s="324">
        <v>6037</v>
      </c>
      <c r="AA16" s="325">
        <v>2882</v>
      </c>
      <c r="AB16" s="324">
        <v>1</v>
      </c>
      <c r="AC16" s="325">
        <v>403</v>
      </c>
      <c r="AD16" s="324">
        <v>6</v>
      </c>
      <c r="AE16" s="325">
        <v>2720</v>
      </c>
      <c r="AF16" s="64">
        <f t="shared" si="0"/>
        <v>40423</v>
      </c>
      <c r="AG16" s="64">
        <f t="shared" si="1"/>
        <v>21081</v>
      </c>
      <c r="AH16" s="334">
        <f t="shared" si="2"/>
        <v>61504</v>
      </c>
      <c r="AI16" s="336" t="s">
        <v>29</v>
      </c>
    </row>
    <row r="17" spans="1:35" ht="26.25" customHeight="1">
      <c r="A17" s="319" t="s">
        <v>30</v>
      </c>
      <c r="B17" s="324">
        <v>0</v>
      </c>
      <c r="C17" s="325">
        <v>13222</v>
      </c>
      <c r="D17" s="324">
        <v>1</v>
      </c>
      <c r="E17" s="325">
        <v>205</v>
      </c>
      <c r="F17" s="324">
        <v>1</v>
      </c>
      <c r="G17" s="325">
        <v>0</v>
      </c>
      <c r="H17" s="324">
        <v>36230</v>
      </c>
      <c r="I17" s="325">
        <v>119</v>
      </c>
      <c r="J17" s="324">
        <v>52</v>
      </c>
      <c r="K17" s="325">
        <v>0</v>
      </c>
      <c r="L17" s="324">
        <v>13122</v>
      </c>
      <c r="M17" s="325">
        <v>2257</v>
      </c>
      <c r="N17" s="324">
        <v>0</v>
      </c>
      <c r="O17" s="325">
        <v>357</v>
      </c>
      <c r="P17" s="324">
        <v>0</v>
      </c>
      <c r="Q17" s="325">
        <v>59</v>
      </c>
      <c r="R17" s="332" t="s">
        <v>31</v>
      </c>
      <c r="S17" s="319" t="s">
        <v>30</v>
      </c>
      <c r="T17" s="324">
        <v>0</v>
      </c>
      <c r="U17" s="325">
        <v>0</v>
      </c>
      <c r="V17" s="324">
        <v>0</v>
      </c>
      <c r="W17" s="325">
        <v>119</v>
      </c>
      <c r="X17" s="324">
        <v>89</v>
      </c>
      <c r="Y17" s="325">
        <v>851</v>
      </c>
      <c r="Z17" s="324">
        <v>1991</v>
      </c>
      <c r="AA17" s="325">
        <v>1045</v>
      </c>
      <c r="AB17" s="324">
        <v>0</v>
      </c>
      <c r="AC17" s="325">
        <v>40</v>
      </c>
      <c r="AD17" s="324">
        <v>1</v>
      </c>
      <c r="AE17" s="325">
        <v>4724</v>
      </c>
      <c r="AF17" s="64">
        <f t="shared" si="0"/>
        <v>51487</v>
      </c>
      <c r="AG17" s="64">
        <f t="shared" si="1"/>
        <v>22998</v>
      </c>
      <c r="AH17" s="334">
        <f t="shared" si="2"/>
        <v>74485</v>
      </c>
      <c r="AI17" s="336" t="s">
        <v>31</v>
      </c>
    </row>
    <row r="18" spans="1:35" ht="18" customHeight="1">
      <c r="A18" s="8" t="s">
        <v>32</v>
      </c>
      <c r="B18" s="324">
        <v>0</v>
      </c>
      <c r="C18" s="325">
        <v>11277</v>
      </c>
      <c r="D18" s="324">
        <v>2</v>
      </c>
      <c r="E18" s="325">
        <v>210</v>
      </c>
      <c r="F18" s="324">
        <v>0</v>
      </c>
      <c r="G18" s="325">
        <v>0</v>
      </c>
      <c r="H18" s="324">
        <v>48057</v>
      </c>
      <c r="I18" s="325">
        <v>200</v>
      </c>
      <c r="J18" s="324">
        <v>22</v>
      </c>
      <c r="K18" s="325">
        <v>0</v>
      </c>
      <c r="L18" s="324">
        <v>5327</v>
      </c>
      <c r="M18" s="325">
        <v>1382</v>
      </c>
      <c r="N18" s="324">
        <v>0</v>
      </c>
      <c r="O18" s="325">
        <v>280</v>
      </c>
      <c r="P18" s="324">
        <v>0</v>
      </c>
      <c r="Q18" s="325">
        <v>117</v>
      </c>
      <c r="R18" s="332" t="s">
        <v>179</v>
      </c>
      <c r="S18" s="8" t="s">
        <v>32</v>
      </c>
      <c r="T18" s="324">
        <v>0</v>
      </c>
      <c r="U18" s="325">
        <v>0</v>
      </c>
      <c r="V18" s="324">
        <v>0</v>
      </c>
      <c r="W18" s="325">
        <v>25</v>
      </c>
      <c r="X18" s="324">
        <v>44</v>
      </c>
      <c r="Y18" s="325">
        <v>523</v>
      </c>
      <c r="Z18" s="324">
        <v>3480</v>
      </c>
      <c r="AA18" s="325">
        <v>3500</v>
      </c>
      <c r="AB18" s="324">
        <v>0</v>
      </c>
      <c r="AC18" s="325">
        <v>15</v>
      </c>
      <c r="AD18" s="324">
        <v>1</v>
      </c>
      <c r="AE18" s="325">
        <v>3828</v>
      </c>
      <c r="AF18" s="64">
        <f t="shared" si="0"/>
        <v>56933</v>
      </c>
      <c r="AG18" s="64">
        <f t="shared" si="1"/>
        <v>21357</v>
      </c>
      <c r="AH18" s="334">
        <f t="shared" si="2"/>
        <v>78290</v>
      </c>
      <c r="AI18" s="336" t="s">
        <v>179</v>
      </c>
    </row>
    <row r="19" spans="1:35" ht="24.75" customHeight="1">
      <c r="A19" s="8" t="s">
        <v>34</v>
      </c>
      <c r="B19" s="324">
        <v>1</v>
      </c>
      <c r="C19" s="325">
        <v>10612</v>
      </c>
      <c r="D19" s="324">
        <v>3</v>
      </c>
      <c r="E19" s="325">
        <v>177</v>
      </c>
      <c r="F19" s="324">
        <v>3</v>
      </c>
      <c r="G19" s="325">
        <v>1</v>
      </c>
      <c r="H19" s="324">
        <v>29624</v>
      </c>
      <c r="I19" s="325">
        <v>343</v>
      </c>
      <c r="J19" s="324">
        <v>27</v>
      </c>
      <c r="K19" s="325">
        <v>0</v>
      </c>
      <c r="L19" s="324">
        <v>7100</v>
      </c>
      <c r="M19" s="325">
        <v>484</v>
      </c>
      <c r="N19" s="324">
        <v>2</v>
      </c>
      <c r="O19" s="325">
        <v>40</v>
      </c>
      <c r="P19" s="324">
        <v>0</v>
      </c>
      <c r="Q19" s="325">
        <v>56</v>
      </c>
      <c r="R19" s="332" t="s">
        <v>35</v>
      </c>
      <c r="S19" s="8" t="s">
        <v>34</v>
      </c>
      <c r="T19" s="324">
        <v>1</v>
      </c>
      <c r="U19" s="325">
        <v>0</v>
      </c>
      <c r="V19" s="324">
        <v>0</v>
      </c>
      <c r="W19" s="325">
        <v>43</v>
      </c>
      <c r="X19" s="324">
        <v>53</v>
      </c>
      <c r="Y19" s="325">
        <v>571</v>
      </c>
      <c r="Z19" s="324">
        <v>1935</v>
      </c>
      <c r="AA19" s="325">
        <v>2451</v>
      </c>
      <c r="AB19" s="324">
        <v>0</v>
      </c>
      <c r="AC19" s="325">
        <v>12</v>
      </c>
      <c r="AD19" s="324">
        <v>6</v>
      </c>
      <c r="AE19" s="325">
        <v>2103</v>
      </c>
      <c r="AF19" s="64">
        <f t="shared" si="0"/>
        <v>38755</v>
      </c>
      <c r="AG19" s="64">
        <f t="shared" si="1"/>
        <v>16893</v>
      </c>
      <c r="AH19" s="334">
        <f t="shared" si="2"/>
        <v>55648</v>
      </c>
      <c r="AI19" s="336" t="s">
        <v>35</v>
      </c>
    </row>
    <row r="20" spans="1:35" ht="22.5" customHeight="1">
      <c r="A20" s="319" t="s">
        <v>36</v>
      </c>
      <c r="B20" s="324">
        <v>1</v>
      </c>
      <c r="C20" s="325">
        <v>17872</v>
      </c>
      <c r="D20" s="324">
        <v>3</v>
      </c>
      <c r="E20" s="325">
        <v>255</v>
      </c>
      <c r="F20" s="324">
        <v>2</v>
      </c>
      <c r="G20" s="325">
        <v>0</v>
      </c>
      <c r="H20" s="324">
        <v>99312</v>
      </c>
      <c r="I20" s="325">
        <v>105</v>
      </c>
      <c r="J20" s="324">
        <v>339</v>
      </c>
      <c r="K20" s="325">
        <v>0</v>
      </c>
      <c r="L20" s="324">
        <v>11349</v>
      </c>
      <c r="M20" s="325">
        <v>706</v>
      </c>
      <c r="N20" s="324">
        <v>6</v>
      </c>
      <c r="O20" s="325">
        <v>213</v>
      </c>
      <c r="P20" s="324">
        <v>0</v>
      </c>
      <c r="Q20" s="325">
        <v>86</v>
      </c>
      <c r="R20" s="332" t="s">
        <v>37</v>
      </c>
      <c r="S20" s="319" t="s">
        <v>36</v>
      </c>
      <c r="T20" s="324">
        <v>9</v>
      </c>
      <c r="U20" s="325">
        <v>0</v>
      </c>
      <c r="V20" s="324">
        <v>0</v>
      </c>
      <c r="W20" s="325">
        <v>14</v>
      </c>
      <c r="X20" s="324">
        <v>53</v>
      </c>
      <c r="Y20" s="325">
        <v>1207</v>
      </c>
      <c r="Z20" s="324">
        <v>2694</v>
      </c>
      <c r="AA20" s="325">
        <v>3684</v>
      </c>
      <c r="AB20" s="324">
        <v>0</v>
      </c>
      <c r="AC20" s="325">
        <v>18</v>
      </c>
      <c r="AD20" s="324">
        <v>0</v>
      </c>
      <c r="AE20" s="325">
        <v>6606</v>
      </c>
      <c r="AF20" s="64">
        <f t="shared" si="0"/>
        <v>113768</v>
      </c>
      <c r="AG20" s="64">
        <f t="shared" si="1"/>
        <v>30766</v>
      </c>
      <c r="AH20" s="334">
        <f t="shared" si="2"/>
        <v>144534</v>
      </c>
      <c r="AI20" s="336" t="s">
        <v>37</v>
      </c>
    </row>
    <row r="21" spans="1:35" ht="21" customHeight="1">
      <c r="A21" s="319" t="s">
        <v>38</v>
      </c>
      <c r="B21" s="324">
        <v>3</v>
      </c>
      <c r="C21" s="325">
        <v>8729</v>
      </c>
      <c r="D21" s="324">
        <v>1</v>
      </c>
      <c r="E21" s="325">
        <v>124</v>
      </c>
      <c r="F21" s="324">
        <v>1</v>
      </c>
      <c r="G21" s="325">
        <v>1</v>
      </c>
      <c r="H21" s="324">
        <v>38704</v>
      </c>
      <c r="I21" s="325">
        <v>156</v>
      </c>
      <c r="J21" s="324">
        <v>482</v>
      </c>
      <c r="K21" s="325">
        <v>0</v>
      </c>
      <c r="L21" s="324">
        <v>9785</v>
      </c>
      <c r="M21" s="325">
        <v>765</v>
      </c>
      <c r="N21" s="324">
        <v>0</v>
      </c>
      <c r="O21" s="325">
        <v>375</v>
      </c>
      <c r="P21" s="324">
        <v>1</v>
      </c>
      <c r="Q21" s="325">
        <v>92</v>
      </c>
      <c r="R21" s="332" t="s">
        <v>39</v>
      </c>
      <c r="S21" s="319" t="s">
        <v>38</v>
      </c>
      <c r="T21" s="324">
        <v>3</v>
      </c>
      <c r="U21" s="325">
        <v>0</v>
      </c>
      <c r="V21" s="324">
        <v>0</v>
      </c>
      <c r="W21" s="325">
        <v>8</v>
      </c>
      <c r="X21" s="324">
        <v>64</v>
      </c>
      <c r="Y21" s="325">
        <v>1074</v>
      </c>
      <c r="Z21" s="324">
        <v>3379</v>
      </c>
      <c r="AA21" s="325">
        <v>3321</v>
      </c>
      <c r="AB21" s="324">
        <v>0</v>
      </c>
      <c r="AC21" s="325">
        <v>6</v>
      </c>
      <c r="AD21" s="324">
        <v>1</v>
      </c>
      <c r="AE21" s="325">
        <v>3831</v>
      </c>
      <c r="AF21" s="64">
        <f t="shared" si="0"/>
        <v>52424</v>
      </c>
      <c r="AG21" s="64">
        <f t="shared" si="1"/>
        <v>18482</v>
      </c>
      <c r="AH21" s="334">
        <f t="shared" si="2"/>
        <v>70906</v>
      </c>
      <c r="AI21" s="336" t="s">
        <v>39</v>
      </c>
    </row>
    <row r="22" spans="1:35" ht="23.25" customHeight="1" thickBot="1">
      <c r="A22" s="67" t="s">
        <v>40</v>
      </c>
      <c r="B22" s="326">
        <v>2</v>
      </c>
      <c r="C22" s="327">
        <v>17299</v>
      </c>
      <c r="D22" s="326">
        <v>5</v>
      </c>
      <c r="E22" s="327">
        <v>269</v>
      </c>
      <c r="F22" s="326">
        <v>0</v>
      </c>
      <c r="G22" s="327">
        <v>1</v>
      </c>
      <c r="H22" s="326">
        <v>46529</v>
      </c>
      <c r="I22" s="327">
        <v>617</v>
      </c>
      <c r="J22" s="326">
        <v>101</v>
      </c>
      <c r="K22" s="327">
        <v>0</v>
      </c>
      <c r="L22" s="326">
        <v>19515</v>
      </c>
      <c r="M22" s="327">
        <v>1825</v>
      </c>
      <c r="N22" s="326">
        <v>1</v>
      </c>
      <c r="O22" s="327">
        <v>419</v>
      </c>
      <c r="P22" s="326">
        <v>0</v>
      </c>
      <c r="Q22" s="327">
        <v>139</v>
      </c>
      <c r="R22" s="333" t="s">
        <v>41</v>
      </c>
      <c r="S22" s="67" t="s">
        <v>40</v>
      </c>
      <c r="T22" s="326">
        <v>6</v>
      </c>
      <c r="U22" s="327">
        <v>0</v>
      </c>
      <c r="V22" s="326">
        <v>0</v>
      </c>
      <c r="W22" s="327">
        <v>6</v>
      </c>
      <c r="X22" s="326">
        <v>97</v>
      </c>
      <c r="Y22" s="327">
        <v>916</v>
      </c>
      <c r="Z22" s="326">
        <v>7322</v>
      </c>
      <c r="AA22" s="327">
        <v>5616</v>
      </c>
      <c r="AB22" s="326">
        <v>0</v>
      </c>
      <c r="AC22" s="327">
        <v>16</v>
      </c>
      <c r="AD22" s="326">
        <v>5</v>
      </c>
      <c r="AE22" s="327">
        <v>10290</v>
      </c>
      <c r="AF22" s="66">
        <f t="shared" si="0"/>
        <v>73583</v>
      </c>
      <c r="AG22" s="66">
        <f t="shared" si="1"/>
        <v>37413</v>
      </c>
      <c r="AH22" s="327">
        <f t="shared" si="2"/>
        <v>110996</v>
      </c>
      <c r="AI22" s="337" t="s">
        <v>41</v>
      </c>
    </row>
    <row r="23" spans="1:35" ht="27.75" customHeight="1" thickTop="1" thickBot="1">
      <c r="A23" s="68" t="s">
        <v>4</v>
      </c>
      <c r="B23" s="328">
        <f>SUM(B8:B22)</f>
        <v>18</v>
      </c>
      <c r="C23" s="69">
        <f t="shared" ref="C23:D23" si="3">SUM(C8:C22)</f>
        <v>214983</v>
      </c>
      <c r="D23" s="328">
        <f t="shared" si="3"/>
        <v>29</v>
      </c>
      <c r="E23" s="69">
        <f>SUM(E8:E22)</f>
        <v>4723</v>
      </c>
      <c r="F23" s="328">
        <f t="shared" ref="F23" si="4">SUM(F8:F22)</f>
        <v>13</v>
      </c>
      <c r="G23" s="69">
        <f t="shared" ref="G23" si="5">SUM(G8:G22)</f>
        <v>46</v>
      </c>
      <c r="H23" s="328">
        <f t="shared" ref="H23:J23" si="6">SUM(H8:H22)</f>
        <v>659408</v>
      </c>
      <c r="I23" s="69">
        <f t="shared" si="6"/>
        <v>4414</v>
      </c>
      <c r="J23" s="328">
        <f t="shared" si="6"/>
        <v>1679</v>
      </c>
      <c r="K23" s="69">
        <f t="shared" ref="K23" si="7">SUM(K8:K22)</f>
        <v>1</v>
      </c>
      <c r="L23" s="328">
        <f t="shared" ref="L23:N23" si="8">SUM(L8:L22)</f>
        <v>198234</v>
      </c>
      <c r="M23" s="69">
        <f t="shared" si="8"/>
        <v>27730</v>
      </c>
      <c r="N23" s="328">
        <f t="shared" si="8"/>
        <v>19</v>
      </c>
      <c r="O23" s="69">
        <f t="shared" ref="O23" si="9">SUM(O8:O22)</f>
        <v>3100</v>
      </c>
      <c r="P23" s="328">
        <f t="shared" ref="P23" si="10">SUM(P8:P22)</f>
        <v>2</v>
      </c>
      <c r="Q23" s="329">
        <f>SUM(Q8:Q22)</f>
        <v>3363</v>
      </c>
      <c r="R23" s="330" t="s">
        <v>8</v>
      </c>
      <c r="S23" s="68" t="s">
        <v>4</v>
      </c>
      <c r="T23" s="328">
        <f>SUM(T8:T22)</f>
        <v>30</v>
      </c>
      <c r="U23" s="329">
        <f t="shared" ref="U23:AH23" si="11">SUM(U8:U22)</f>
        <v>2</v>
      </c>
      <c r="V23" s="328">
        <f t="shared" si="11"/>
        <v>133</v>
      </c>
      <c r="W23" s="329">
        <f t="shared" si="11"/>
        <v>811</v>
      </c>
      <c r="X23" s="328">
        <f t="shared" si="11"/>
        <v>1030</v>
      </c>
      <c r="Y23" s="329">
        <f t="shared" si="11"/>
        <v>16407</v>
      </c>
      <c r="Z23" s="328">
        <f t="shared" si="11"/>
        <v>52239</v>
      </c>
      <c r="AA23" s="329">
        <f t="shared" si="11"/>
        <v>59330</v>
      </c>
      <c r="AB23" s="328">
        <f t="shared" si="11"/>
        <v>2</v>
      </c>
      <c r="AC23" s="329">
        <f t="shared" si="11"/>
        <v>2449</v>
      </c>
      <c r="AD23" s="328">
        <f t="shared" si="11"/>
        <v>24</v>
      </c>
      <c r="AE23" s="329">
        <f t="shared" si="11"/>
        <v>87904</v>
      </c>
      <c r="AF23" s="69">
        <f>SUM(AF8:AF22)</f>
        <v>964653</v>
      </c>
      <c r="AG23" s="69">
        <f t="shared" si="11"/>
        <v>425263</v>
      </c>
      <c r="AH23" s="329">
        <f t="shared" si="11"/>
        <v>1389916</v>
      </c>
      <c r="AI23" s="338" t="s">
        <v>8</v>
      </c>
    </row>
    <row r="24" spans="1:35" ht="13.5" thickTop="1"/>
    <row r="25" spans="1:35" ht="22.5">
      <c r="G25" s="13"/>
      <c r="H25" s="13"/>
      <c r="I25" s="13"/>
      <c r="J25" s="13"/>
      <c r="K25" s="13"/>
      <c r="L25" s="13"/>
      <c r="M25" s="13"/>
      <c r="N25" s="13"/>
      <c r="O25" s="13"/>
      <c r="P25" s="13"/>
      <c r="Q25" s="13"/>
    </row>
    <row r="26" spans="1:35">
      <c r="G26" s="14"/>
      <c r="H26" s="14"/>
      <c r="I26" s="14"/>
      <c r="J26" s="14"/>
      <c r="K26" s="14"/>
      <c r="L26" s="14"/>
      <c r="M26" s="14"/>
      <c r="N26" s="14"/>
      <c r="O26" s="14"/>
      <c r="P26" s="14"/>
      <c r="Q26" s="14"/>
    </row>
    <row r="27" spans="1:35" ht="13.5" customHeight="1"/>
    <row r="28" spans="1:35" ht="68.25" customHeight="1"/>
    <row r="29" spans="1:35" ht="45" customHeight="1"/>
  </sheetData>
  <mergeCells count="37">
    <mergeCell ref="J6:K6"/>
    <mergeCell ref="L4:M4"/>
    <mergeCell ref="L6:M6"/>
    <mergeCell ref="AD4:AE4"/>
    <mergeCell ref="P4:Q4"/>
    <mergeCell ref="A1:R1"/>
    <mergeCell ref="A2:R2"/>
    <mergeCell ref="G3:R3"/>
    <mergeCell ref="A4:A7"/>
    <mergeCell ref="F4:G4"/>
    <mergeCell ref="F6:G6"/>
    <mergeCell ref="H4:I4"/>
    <mergeCell ref="H6:I6"/>
    <mergeCell ref="B4:C4"/>
    <mergeCell ref="B6:C6"/>
    <mergeCell ref="D4:E4"/>
    <mergeCell ref="D6:E6"/>
    <mergeCell ref="N4:O4"/>
    <mergeCell ref="N6:O6"/>
    <mergeCell ref="P6:Q6"/>
    <mergeCell ref="J4:K4"/>
    <mergeCell ref="AF5:AH5"/>
    <mergeCell ref="AI4:AI7"/>
    <mergeCell ref="R4:R7"/>
    <mergeCell ref="S4:S7"/>
    <mergeCell ref="T4:U4"/>
    <mergeCell ref="V4:W4"/>
    <mergeCell ref="X4:Y4"/>
    <mergeCell ref="Z4:AA4"/>
    <mergeCell ref="AB4:AC4"/>
    <mergeCell ref="AF4:AH4"/>
    <mergeCell ref="T5:U5"/>
    <mergeCell ref="V5:W5"/>
    <mergeCell ref="X5:Y5"/>
    <mergeCell ref="Z5:AA5"/>
    <mergeCell ref="AB5:AC5"/>
    <mergeCell ref="AD5:AE5"/>
  </mergeCells>
  <printOptions horizontalCentered="1"/>
  <pageMargins left="1" right="1" top="1.5" bottom="1" header="1.5" footer="1"/>
  <pageSetup paperSize="9" scale="70" firstPageNumber="5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L33"/>
  <sheetViews>
    <sheetView rightToLeft="1" view="pageBreakPreview" topLeftCell="A4" zoomScaleNormal="100" zoomScaleSheetLayoutView="100" workbookViewId="0">
      <selection activeCell="D23" sqref="D23"/>
    </sheetView>
  </sheetViews>
  <sheetFormatPr defaultRowHeight="12.75"/>
  <cols>
    <col min="1" max="1" width="18" style="1" customWidth="1"/>
    <col min="2" max="2" width="22.7109375" style="1" customWidth="1"/>
    <col min="3" max="3" width="21.85546875" style="1" customWidth="1"/>
    <col min="4" max="4" width="25.28515625" style="1" customWidth="1"/>
    <col min="5" max="5" width="23.5703125" style="1" customWidth="1"/>
    <col min="6" max="6" width="9.5703125" style="1" customWidth="1"/>
    <col min="7" max="16384" width="9.140625" style="1"/>
  </cols>
  <sheetData>
    <row r="1" spans="1:246" s="15" customFormat="1" ht="33.75" customHeight="1">
      <c r="A1" s="1549" t="s">
        <v>180</v>
      </c>
      <c r="B1" s="1549"/>
      <c r="C1" s="1549"/>
      <c r="D1" s="1549"/>
      <c r="E1" s="1549"/>
    </row>
    <row r="2" spans="1:246" s="15" customFormat="1" ht="32.25" customHeight="1">
      <c r="A2" s="1264" t="s">
        <v>42</v>
      </c>
      <c r="B2" s="1264"/>
      <c r="C2" s="1264"/>
      <c r="D2" s="1264"/>
      <c r="E2" s="1264"/>
      <c r="F2" s="1636"/>
      <c r="G2" s="1636"/>
      <c r="H2" s="16"/>
      <c r="I2" s="16"/>
      <c r="J2" s="16"/>
      <c r="K2" s="16"/>
      <c r="L2" s="16"/>
      <c r="M2" s="16"/>
      <c r="N2" s="1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row>
    <row r="3" spans="1:246" s="15" customFormat="1" ht="16.5" customHeight="1" thickBot="1">
      <c r="A3" s="659" t="s">
        <v>792</v>
      </c>
      <c r="B3" s="659"/>
      <c r="C3" s="659"/>
      <c r="D3" s="659"/>
      <c r="E3" s="615" t="s">
        <v>793</v>
      </c>
    </row>
    <row r="4" spans="1:246" ht="32.25" customHeight="1" thickTop="1">
      <c r="A4" s="1285" t="s">
        <v>3</v>
      </c>
      <c r="B4" s="1118" t="s">
        <v>599</v>
      </c>
      <c r="C4" s="1118"/>
      <c r="D4" s="660" t="s">
        <v>665</v>
      </c>
      <c r="E4" s="1637" t="s">
        <v>5</v>
      </c>
    </row>
    <row r="5" spans="1:246" ht="39" customHeight="1">
      <c r="A5" s="1115"/>
      <c r="B5" s="1639" t="s">
        <v>600</v>
      </c>
      <c r="C5" s="1639"/>
      <c r="D5" s="518" t="s">
        <v>43</v>
      </c>
      <c r="E5" s="1638"/>
    </row>
    <row r="6" spans="1:246" ht="36.75" customHeight="1">
      <c r="A6" s="1115"/>
      <c r="B6" s="662" t="s">
        <v>181</v>
      </c>
      <c r="C6" s="662" t="s">
        <v>182</v>
      </c>
      <c r="D6" s="662" t="s">
        <v>1004</v>
      </c>
      <c r="E6" s="1638"/>
    </row>
    <row r="7" spans="1:246" ht="20.25" customHeight="1" thickBot="1">
      <c r="A7" s="1115"/>
      <c r="B7" s="668" t="s">
        <v>44</v>
      </c>
      <c r="C7" s="668" t="s">
        <v>45</v>
      </c>
      <c r="D7" s="668" t="s">
        <v>1005</v>
      </c>
      <c r="E7" s="1638"/>
    </row>
    <row r="8" spans="1:246" ht="17.25" customHeight="1" thickTop="1">
      <c r="A8" s="669" t="s">
        <v>12</v>
      </c>
      <c r="B8" s="670">
        <v>154344926845</v>
      </c>
      <c r="C8" s="670">
        <v>56971319725</v>
      </c>
      <c r="D8" s="670">
        <f>C8+B8</f>
        <v>211316246570</v>
      </c>
      <c r="E8" s="671" t="s">
        <v>13</v>
      </c>
    </row>
    <row r="9" spans="1:246" ht="17.25" customHeight="1">
      <c r="A9" s="352" t="s">
        <v>14</v>
      </c>
      <c r="B9" s="670">
        <v>52560885000</v>
      </c>
      <c r="C9" s="670">
        <v>19292349255</v>
      </c>
      <c r="D9" s="670">
        <f t="shared" ref="D9:D23" si="0">C9+B9</f>
        <v>71853234255</v>
      </c>
      <c r="E9" s="672" t="s">
        <v>15</v>
      </c>
    </row>
    <row r="10" spans="1:246" ht="17.25" customHeight="1">
      <c r="A10" s="70" t="s">
        <v>16</v>
      </c>
      <c r="B10" s="17">
        <v>118529070032</v>
      </c>
      <c r="C10" s="17">
        <v>23674736316</v>
      </c>
      <c r="D10" s="17">
        <f t="shared" si="0"/>
        <v>142203806348</v>
      </c>
      <c r="E10" s="75" t="s">
        <v>178</v>
      </c>
    </row>
    <row r="11" spans="1:246" ht="17.25" customHeight="1">
      <c r="A11" s="70" t="s">
        <v>18</v>
      </c>
      <c r="B11" s="17">
        <v>85030507169</v>
      </c>
      <c r="C11" s="17">
        <v>29759876043</v>
      </c>
      <c r="D11" s="17">
        <f t="shared" si="0"/>
        <v>114790383212</v>
      </c>
      <c r="E11" s="75" t="s">
        <v>19</v>
      </c>
    </row>
    <row r="12" spans="1:246" ht="17.25" customHeight="1">
      <c r="A12" s="70" t="s">
        <v>20</v>
      </c>
      <c r="B12" s="17">
        <v>292377017509</v>
      </c>
      <c r="C12" s="17">
        <v>151445103541</v>
      </c>
      <c r="D12" s="17">
        <f t="shared" si="0"/>
        <v>443822121050</v>
      </c>
      <c r="E12" s="75" t="s">
        <v>21</v>
      </c>
    </row>
    <row r="13" spans="1:246" ht="17.25" customHeight="1">
      <c r="A13" s="70" t="s">
        <v>22</v>
      </c>
      <c r="B13" s="17">
        <v>115186407092</v>
      </c>
      <c r="C13" s="17">
        <v>32252947109</v>
      </c>
      <c r="D13" s="17">
        <f t="shared" si="0"/>
        <v>147439354201</v>
      </c>
      <c r="E13" s="75" t="s">
        <v>23</v>
      </c>
    </row>
    <row r="14" spans="1:246" ht="17.25" customHeight="1">
      <c r="A14" s="70" t="s">
        <v>24</v>
      </c>
      <c r="B14" s="17">
        <v>86731174802</v>
      </c>
      <c r="C14" s="17">
        <v>24078423440</v>
      </c>
      <c r="D14" s="17">
        <f t="shared" si="0"/>
        <v>110809598242</v>
      </c>
      <c r="E14" s="75" t="s">
        <v>25</v>
      </c>
    </row>
    <row r="15" spans="1:246" ht="17.25" customHeight="1">
      <c r="A15" s="70" t="s">
        <v>26</v>
      </c>
      <c r="B15" s="17">
        <v>94665025150</v>
      </c>
      <c r="C15" s="17">
        <v>28551453652</v>
      </c>
      <c r="D15" s="17">
        <f t="shared" si="0"/>
        <v>123216478802</v>
      </c>
      <c r="E15" s="75" t="s">
        <v>27</v>
      </c>
    </row>
    <row r="16" spans="1:246" ht="17.25" customHeight="1">
      <c r="A16" s="70" t="s">
        <v>28</v>
      </c>
      <c r="B16" s="17">
        <v>73542385338</v>
      </c>
      <c r="C16" s="17">
        <v>30291416728</v>
      </c>
      <c r="D16" s="17">
        <f t="shared" si="0"/>
        <v>103833802066</v>
      </c>
      <c r="E16" s="75" t="s">
        <v>29</v>
      </c>
    </row>
    <row r="17" spans="1:5" ht="17.25" customHeight="1">
      <c r="A17" s="70" t="s">
        <v>30</v>
      </c>
      <c r="B17" s="17">
        <v>98369090540</v>
      </c>
      <c r="C17" s="17">
        <v>32220142135</v>
      </c>
      <c r="D17" s="17">
        <f t="shared" si="0"/>
        <v>130589232675</v>
      </c>
      <c r="E17" s="75" t="s">
        <v>31</v>
      </c>
    </row>
    <row r="18" spans="1:5" ht="17.25" customHeight="1">
      <c r="A18" s="70" t="s">
        <v>32</v>
      </c>
      <c r="B18" s="17">
        <v>107466300837</v>
      </c>
      <c r="C18" s="17">
        <v>29688713959</v>
      </c>
      <c r="D18" s="17">
        <f t="shared" si="0"/>
        <v>137155014796</v>
      </c>
      <c r="E18" s="75" t="s">
        <v>179</v>
      </c>
    </row>
    <row r="19" spans="1:5" ht="17.25" customHeight="1">
      <c r="A19" s="70" t="s">
        <v>34</v>
      </c>
      <c r="B19" s="17">
        <v>70119007962</v>
      </c>
      <c r="C19" s="17">
        <v>23647012704</v>
      </c>
      <c r="D19" s="17">
        <f t="shared" si="0"/>
        <v>93766020666</v>
      </c>
      <c r="E19" s="75" t="s">
        <v>35</v>
      </c>
    </row>
    <row r="20" spans="1:5" ht="17.25" customHeight="1">
      <c r="A20" s="70" t="s">
        <v>36</v>
      </c>
      <c r="B20" s="17">
        <v>222225821709</v>
      </c>
      <c r="C20" s="17">
        <v>43622488000</v>
      </c>
      <c r="D20" s="17">
        <f t="shared" si="0"/>
        <v>265848309709</v>
      </c>
      <c r="E20" s="75" t="s">
        <v>37</v>
      </c>
    </row>
    <row r="21" spans="1:5" ht="17.25" customHeight="1">
      <c r="A21" s="70" t="s">
        <v>38</v>
      </c>
      <c r="B21" s="17">
        <v>95599485622</v>
      </c>
      <c r="C21" s="17">
        <v>26239223003</v>
      </c>
      <c r="D21" s="17">
        <f t="shared" si="0"/>
        <v>121838708625</v>
      </c>
      <c r="E21" s="75" t="s">
        <v>39</v>
      </c>
    </row>
    <row r="22" spans="1:5" ht="17.25" customHeight="1" thickBot="1">
      <c r="A22" s="71" t="s">
        <v>40</v>
      </c>
      <c r="B22" s="17">
        <v>139368856636</v>
      </c>
      <c r="C22" s="17">
        <v>53127288300</v>
      </c>
      <c r="D22" s="17">
        <f t="shared" si="0"/>
        <v>192496144936</v>
      </c>
      <c r="E22" s="76" t="s">
        <v>41</v>
      </c>
    </row>
    <row r="23" spans="1:5" ht="17.25" customHeight="1" thickTop="1" thickBot="1">
      <c r="A23" s="44" t="s">
        <v>4</v>
      </c>
      <c r="B23" s="18">
        <f>SUM(B8:B22)</f>
        <v>1806115962243</v>
      </c>
      <c r="C23" s="18">
        <f t="shared" ref="C23" si="1">SUM(C8:C22)</f>
        <v>604862493910</v>
      </c>
      <c r="D23" s="18">
        <f t="shared" si="0"/>
        <v>2410978456153</v>
      </c>
      <c r="E23" s="80" t="s">
        <v>8</v>
      </c>
    </row>
    <row r="24" spans="1:5" ht="13.5" thickTop="1">
      <c r="A24" s="1635"/>
      <c r="B24" s="1635"/>
    </row>
    <row r="27" spans="1:5">
      <c r="D27" s="1">
        <f>C23/D23*100</f>
        <v>25.087843168666442</v>
      </c>
    </row>
    <row r="33" spans="4:4">
      <c r="D33" s="1">
        <f>C23/D23*100</f>
        <v>25.087843168666442</v>
      </c>
    </row>
  </sheetData>
  <mergeCells count="37">
    <mergeCell ref="AE2:AL2"/>
    <mergeCell ref="A1:E1"/>
    <mergeCell ref="A2:E2"/>
    <mergeCell ref="F2:G2"/>
    <mergeCell ref="O2:V2"/>
    <mergeCell ref="W2:AD2"/>
    <mergeCell ref="FC2:FJ2"/>
    <mergeCell ref="FK2:FR2"/>
    <mergeCell ref="FS2:FZ2"/>
    <mergeCell ref="DW2:ED2"/>
    <mergeCell ref="AM2:AT2"/>
    <mergeCell ref="AU2:BB2"/>
    <mergeCell ref="BC2:BJ2"/>
    <mergeCell ref="BK2:BR2"/>
    <mergeCell ref="BS2:BZ2"/>
    <mergeCell ref="CA2:CH2"/>
    <mergeCell ref="CI2:CP2"/>
    <mergeCell ref="CQ2:CX2"/>
    <mergeCell ref="CY2:DF2"/>
    <mergeCell ref="DG2:DN2"/>
    <mergeCell ref="DO2:DV2"/>
    <mergeCell ref="A24:B24"/>
    <mergeCell ref="HW2:ID2"/>
    <mergeCell ref="IE2:IL2"/>
    <mergeCell ref="A4:A7"/>
    <mergeCell ref="B4:C4"/>
    <mergeCell ref="E4:E7"/>
    <mergeCell ref="B5:C5"/>
    <mergeCell ref="GA2:GH2"/>
    <mergeCell ref="GI2:GP2"/>
    <mergeCell ref="GQ2:GX2"/>
    <mergeCell ref="GY2:HF2"/>
    <mergeCell ref="HG2:HN2"/>
    <mergeCell ref="HO2:HV2"/>
    <mergeCell ref="EE2:EL2"/>
    <mergeCell ref="EM2:ET2"/>
    <mergeCell ref="EU2:FB2"/>
  </mergeCells>
  <printOptions horizontalCentered="1"/>
  <pageMargins left="1" right="1" top="1.5" bottom="1" header="1.5" footer="1"/>
  <pageSetup paperSize="9" scale="8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1:N24"/>
  <sheetViews>
    <sheetView rightToLeft="1" view="pageBreakPreview" zoomScaleNormal="80" zoomScaleSheetLayoutView="100" workbookViewId="0">
      <selection activeCell="D14" sqref="D14"/>
    </sheetView>
  </sheetViews>
  <sheetFormatPr defaultRowHeight="12.75"/>
  <cols>
    <col min="1" max="1" width="18.28515625" customWidth="1"/>
    <col min="2" max="2" width="14.28515625" customWidth="1"/>
    <col min="3" max="3" width="46.7109375" customWidth="1"/>
    <col min="4" max="4" width="25.7109375" customWidth="1"/>
    <col min="5" max="6" width="9" customWidth="1"/>
    <col min="7" max="12" width="11.28515625" customWidth="1"/>
    <col min="13" max="13" width="12.85546875" hidden="1" customWidth="1"/>
    <col min="14" max="14" width="16.7109375" customWidth="1"/>
  </cols>
  <sheetData>
    <row r="11" spans="1:14" ht="45.75" customHeight="1"/>
    <row r="12" spans="1:14" s="213" customFormat="1" ht="54" customHeight="1">
      <c r="A12" s="1109" t="s">
        <v>944</v>
      </c>
      <c r="B12" s="1109"/>
      <c r="C12" s="1109"/>
      <c r="D12" s="888"/>
      <c r="E12" s="567"/>
      <c r="F12" s="567"/>
      <c r="G12" s="567"/>
      <c r="H12" s="567"/>
      <c r="I12" s="567"/>
      <c r="J12" s="567"/>
      <c r="K12" s="567"/>
      <c r="L12" s="881"/>
      <c r="M12" s="568"/>
      <c r="N12" s="569"/>
    </row>
    <row r="13" spans="1:14" s="575" customFormat="1" ht="37.5" customHeight="1">
      <c r="A13" s="1108"/>
      <c r="B13" s="1108"/>
      <c r="C13" s="1108"/>
      <c r="D13" s="1108"/>
    </row>
    <row r="14" spans="1:14" s="575" customFormat="1" ht="58.5" customHeight="1">
      <c r="A14" s="1609" t="s">
        <v>1006</v>
      </c>
      <c r="B14" s="1609"/>
      <c r="C14" s="1609"/>
      <c r="D14" s="887"/>
    </row>
    <row r="15" spans="1:14" s="575" customFormat="1" ht="25.5" customHeight="1">
      <c r="A15" s="1108"/>
      <c r="B15" s="1108"/>
      <c r="C15" s="1108"/>
      <c r="D15" s="1108"/>
    </row>
    <row r="16" spans="1:14" ht="25.5" customHeight="1">
      <c r="A16" s="570"/>
      <c r="B16" s="880"/>
      <c r="C16" s="880"/>
      <c r="D16" s="880"/>
      <c r="E16" s="880"/>
      <c r="F16" s="880"/>
      <c r="G16" s="880"/>
      <c r="H16" s="880"/>
      <c r="I16" s="880"/>
      <c r="J16" s="880"/>
      <c r="K16" s="880"/>
      <c r="L16" s="880"/>
      <c r="M16" s="571"/>
      <c r="N16" s="882"/>
    </row>
    <row r="17" spans="1:14" ht="25.5" customHeight="1">
      <c r="A17" s="570"/>
      <c r="B17" s="880"/>
      <c r="C17" s="880"/>
      <c r="D17" s="880"/>
      <c r="E17" s="880"/>
      <c r="F17" s="880"/>
      <c r="G17" s="880"/>
      <c r="H17" s="880"/>
      <c r="I17" s="880"/>
      <c r="J17" s="880"/>
      <c r="K17" s="880"/>
      <c r="L17" s="880"/>
      <c r="M17" s="571"/>
      <c r="N17" s="882"/>
    </row>
    <row r="18" spans="1:14" ht="25.5" customHeight="1">
      <c r="A18" s="570"/>
      <c r="B18" s="880"/>
      <c r="C18" s="880"/>
      <c r="D18" s="880"/>
      <c r="E18" s="880"/>
      <c r="F18" s="880"/>
      <c r="G18" s="880"/>
      <c r="H18" s="880"/>
      <c r="I18" s="880"/>
      <c r="J18" s="880"/>
      <c r="K18" s="880"/>
      <c r="L18" s="880"/>
      <c r="M18" s="571"/>
      <c r="N18" s="572"/>
    </row>
    <row r="19" spans="1:14" ht="25.5" customHeight="1">
      <c r="A19" s="570"/>
      <c r="B19" s="880"/>
      <c r="C19" s="880"/>
      <c r="D19" s="880"/>
      <c r="E19" s="880"/>
      <c r="F19" s="880"/>
      <c r="G19" s="880"/>
      <c r="H19" s="880"/>
      <c r="I19" s="880"/>
      <c r="J19" s="880"/>
      <c r="K19" s="880"/>
      <c r="L19" s="880"/>
      <c r="M19" s="571"/>
      <c r="N19" s="882"/>
    </row>
    <row r="20" spans="1:14" ht="25.5" customHeight="1">
      <c r="A20" s="570"/>
      <c r="B20" s="880"/>
      <c r="C20" s="880"/>
      <c r="D20" s="880"/>
      <c r="E20" s="880"/>
      <c r="F20" s="880"/>
      <c r="G20" s="880"/>
      <c r="H20" s="880"/>
      <c r="I20" s="880"/>
      <c r="J20" s="880"/>
      <c r="K20" s="880"/>
      <c r="L20" s="880"/>
      <c r="M20" s="571"/>
      <c r="N20" s="882"/>
    </row>
    <row r="21" spans="1:14" ht="25.5" customHeight="1">
      <c r="A21" s="570"/>
      <c r="B21" s="880"/>
      <c r="C21" s="880"/>
      <c r="D21" s="880"/>
      <c r="E21" s="880"/>
      <c r="F21" s="880"/>
      <c r="G21" s="880"/>
      <c r="H21" s="880"/>
      <c r="I21" s="880"/>
      <c r="J21" s="880"/>
      <c r="K21" s="880"/>
      <c r="L21" s="880"/>
      <c r="M21" s="571"/>
      <c r="N21" s="882"/>
    </row>
    <row r="22" spans="1:14" ht="25.5" customHeight="1">
      <c r="A22" s="570"/>
      <c r="B22" s="880"/>
      <c r="C22" s="880"/>
      <c r="D22" s="880"/>
      <c r="E22" s="880"/>
      <c r="F22" s="880"/>
      <c r="G22" s="880"/>
      <c r="H22" s="880"/>
      <c r="I22" s="880"/>
      <c r="J22" s="880"/>
      <c r="K22" s="880"/>
      <c r="L22" s="880"/>
      <c r="M22" s="571"/>
      <c r="N22" s="882"/>
    </row>
    <row r="23" spans="1:14" ht="25.5" customHeight="1">
      <c r="A23" s="570"/>
      <c r="B23" s="880"/>
      <c r="C23" s="880"/>
      <c r="D23" s="880"/>
      <c r="E23" s="880"/>
      <c r="F23" s="880"/>
      <c r="G23" s="880"/>
      <c r="H23" s="880"/>
      <c r="I23" s="880"/>
      <c r="J23" s="880"/>
      <c r="K23" s="880"/>
      <c r="L23" s="880"/>
      <c r="M23" s="571"/>
      <c r="N23" s="882"/>
    </row>
    <row r="24" spans="1:14" ht="25.5" customHeight="1">
      <c r="A24" s="570"/>
      <c r="B24" s="880"/>
      <c r="C24" s="880"/>
      <c r="D24" s="880"/>
      <c r="E24" s="880"/>
      <c r="F24" s="880"/>
      <c r="G24" s="880"/>
      <c r="H24" s="880"/>
      <c r="I24" s="880"/>
      <c r="J24" s="880"/>
      <c r="K24" s="880"/>
      <c r="L24" s="880"/>
      <c r="M24" s="571"/>
      <c r="N24" s="573"/>
    </row>
  </sheetData>
  <mergeCells count="4">
    <mergeCell ref="A12:C12"/>
    <mergeCell ref="A13:D13"/>
    <mergeCell ref="A14:C14"/>
    <mergeCell ref="A15:D15"/>
  </mergeCells>
  <printOptions horizontalCentered="1"/>
  <pageMargins left="0.98425196850393704" right="0.98425196850393704" top="1.4960629921259843" bottom="0.98425196850393704" header="1.4960629921259843" footer="0.98425196850393704"/>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24"/>
  <sheetViews>
    <sheetView rightToLeft="1" view="pageBreakPreview" zoomScale="80" zoomScaleNormal="100" zoomScaleSheetLayoutView="80" workbookViewId="0">
      <selection activeCell="D14" sqref="D14"/>
    </sheetView>
  </sheetViews>
  <sheetFormatPr defaultRowHeight="12.75"/>
  <cols>
    <col min="1" max="1" width="15.28515625" style="1" customWidth="1"/>
    <col min="2" max="4" width="12.5703125" style="1" customWidth="1"/>
    <col min="5" max="5" width="10" style="1" customWidth="1"/>
    <col min="6" max="6" width="11" style="1" customWidth="1"/>
    <col min="7" max="7" width="20.140625" style="1" customWidth="1"/>
    <col min="8" max="8" width="19.5703125" style="1" customWidth="1"/>
    <col min="9" max="9" width="0" style="1" hidden="1" customWidth="1"/>
    <col min="10" max="10" width="9.140625" style="1"/>
    <col min="11" max="11" width="0" style="1" hidden="1" customWidth="1"/>
    <col min="12" max="16384" width="9.140625" style="1"/>
  </cols>
  <sheetData>
    <row r="1" spans="1:11" ht="15" customHeight="1">
      <c r="A1" s="1549" t="s">
        <v>1007</v>
      </c>
      <c r="B1" s="1549"/>
      <c r="C1" s="1549"/>
      <c r="D1" s="1549"/>
      <c r="E1" s="1549"/>
      <c r="F1" s="1549"/>
      <c r="G1" s="1549"/>
      <c r="H1" s="1549"/>
      <c r="I1" s="20"/>
      <c r="J1" s="20"/>
      <c r="K1" s="20"/>
    </row>
    <row r="2" spans="1:11" ht="8.25" customHeight="1">
      <c r="A2" s="1549"/>
      <c r="B2" s="1549"/>
      <c r="C2" s="1549"/>
      <c r="D2" s="1549"/>
      <c r="E2" s="1549"/>
      <c r="F2" s="1549"/>
      <c r="G2" s="1549"/>
      <c r="H2" s="1549"/>
      <c r="I2" s="20"/>
      <c r="J2" s="20"/>
      <c r="K2" s="20"/>
    </row>
    <row r="3" spans="1:11" ht="33" customHeight="1">
      <c r="A3" s="1264" t="s">
        <v>46</v>
      </c>
      <c r="B3" s="1264"/>
      <c r="C3" s="1264"/>
      <c r="D3" s="1264"/>
      <c r="E3" s="1264"/>
      <c r="F3" s="1264"/>
      <c r="G3" s="1264"/>
      <c r="H3" s="1264"/>
    </row>
    <row r="4" spans="1:11" ht="18" customHeight="1" thickBot="1">
      <c r="A4" s="659" t="s">
        <v>794</v>
      </c>
      <c r="B4" s="659"/>
      <c r="C4" s="659"/>
      <c r="D4" s="659"/>
      <c r="E4" s="659"/>
      <c r="F4" s="659"/>
      <c r="G4" s="1126" t="s">
        <v>795</v>
      </c>
      <c r="H4" s="1126"/>
    </row>
    <row r="5" spans="1:11" ht="18" customHeight="1" thickTop="1">
      <c r="A5" s="1339" t="s">
        <v>3</v>
      </c>
      <c r="B5" s="1285" t="s">
        <v>47</v>
      </c>
      <c r="C5" s="1285"/>
      <c r="D5" s="1285"/>
      <c r="E5" s="1285" t="s">
        <v>48</v>
      </c>
      <c r="F5" s="1285"/>
      <c r="G5" s="1285"/>
      <c r="H5" s="1161" t="s">
        <v>5</v>
      </c>
    </row>
    <row r="6" spans="1:11" ht="21" customHeight="1">
      <c r="A6" s="1123"/>
      <c r="B6" s="686" t="s">
        <v>181</v>
      </c>
      <c r="C6" s="686" t="s">
        <v>182</v>
      </c>
      <c r="D6" s="689" t="s">
        <v>651</v>
      </c>
      <c r="E6" s="614" t="s">
        <v>181</v>
      </c>
      <c r="F6" s="614" t="s">
        <v>182</v>
      </c>
      <c r="G6" s="662" t="s">
        <v>651</v>
      </c>
      <c r="H6" s="1640"/>
    </row>
    <row r="7" spans="1:11" ht="21.75" customHeight="1" thickBot="1">
      <c r="A7" s="1340"/>
      <c r="B7" s="691" t="s">
        <v>666</v>
      </c>
      <c r="C7" s="691" t="s">
        <v>667</v>
      </c>
      <c r="D7" s="443" t="s">
        <v>8</v>
      </c>
      <c r="E7" s="673" t="s">
        <v>666</v>
      </c>
      <c r="F7" s="673" t="s">
        <v>667</v>
      </c>
      <c r="G7" s="443" t="s">
        <v>8</v>
      </c>
      <c r="H7" s="1641"/>
    </row>
    <row r="8" spans="1:11" ht="22.5" customHeight="1" thickTop="1">
      <c r="A8" s="618" t="s">
        <v>12</v>
      </c>
      <c r="B8" s="110">
        <v>5035</v>
      </c>
      <c r="C8" s="110">
        <v>4284</v>
      </c>
      <c r="D8" s="110">
        <f>SUM(B8:C8)</f>
        <v>9319</v>
      </c>
      <c r="E8" s="110">
        <v>2032</v>
      </c>
      <c r="F8" s="110">
        <v>7287</v>
      </c>
      <c r="G8" s="110">
        <f>SUM(E8:F8)</f>
        <v>9319</v>
      </c>
      <c r="H8" s="671" t="s">
        <v>13</v>
      </c>
      <c r="K8" s="1">
        <f>G8/G23*100</f>
        <v>13.699979418423453</v>
      </c>
    </row>
    <row r="9" spans="1:11" ht="22.5" customHeight="1">
      <c r="A9" s="281" t="s">
        <v>14</v>
      </c>
      <c r="B9" s="110">
        <v>1705</v>
      </c>
      <c r="C9" s="110">
        <v>1614</v>
      </c>
      <c r="D9" s="110">
        <f t="shared" ref="D9:D22" si="0">SUM(B9:C9)</f>
        <v>3319</v>
      </c>
      <c r="E9" s="110">
        <v>822</v>
      </c>
      <c r="F9" s="110">
        <v>2497</v>
      </c>
      <c r="G9" s="110">
        <f t="shared" ref="G9:G22" si="1">SUM(E9:F9)</f>
        <v>3319</v>
      </c>
      <c r="H9" s="672" t="s">
        <v>15</v>
      </c>
      <c r="K9" s="1">
        <f>G9/G23*100</f>
        <v>4.8793037546676077</v>
      </c>
    </row>
    <row r="10" spans="1:11" ht="22.5" customHeight="1">
      <c r="A10" s="281" t="s">
        <v>16</v>
      </c>
      <c r="B10" s="110">
        <v>1157</v>
      </c>
      <c r="C10" s="110">
        <v>943</v>
      </c>
      <c r="D10" s="110">
        <f t="shared" si="0"/>
        <v>2100</v>
      </c>
      <c r="E10" s="110">
        <v>437</v>
      </c>
      <c r="F10" s="110">
        <v>1663</v>
      </c>
      <c r="G10" s="110">
        <f t="shared" si="1"/>
        <v>2100</v>
      </c>
      <c r="H10" s="672" t="s">
        <v>17</v>
      </c>
      <c r="K10" s="1">
        <f>G10/G23*100</f>
        <v>3.0872364823145455</v>
      </c>
    </row>
    <row r="11" spans="1:11" ht="22.5" customHeight="1">
      <c r="A11" s="25" t="s">
        <v>18</v>
      </c>
      <c r="B11" s="24">
        <v>2087</v>
      </c>
      <c r="C11" s="24">
        <v>1528</v>
      </c>
      <c r="D11" s="24">
        <f t="shared" si="0"/>
        <v>3615</v>
      </c>
      <c r="E11" s="24">
        <v>812</v>
      </c>
      <c r="F11" s="24">
        <v>2803</v>
      </c>
      <c r="G11" s="24">
        <f t="shared" si="1"/>
        <v>3615</v>
      </c>
      <c r="H11" s="75" t="s">
        <v>19</v>
      </c>
      <c r="K11" s="1">
        <f>G11/G23*100</f>
        <v>5.3144570874128956</v>
      </c>
    </row>
    <row r="12" spans="1:11" ht="22.5" customHeight="1">
      <c r="A12" s="25" t="s">
        <v>20</v>
      </c>
      <c r="B12" s="24">
        <v>9461</v>
      </c>
      <c r="C12" s="24">
        <v>7038</v>
      </c>
      <c r="D12" s="24">
        <f t="shared" si="0"/>
        <v>16499</v>
      </c>
      <c r="E12" s="24">
        <v>3854</v>
      </c>
      <c r="F12" s="24">
        <v>12645</v>
      </c>
      <c r="G12" s="24">
        <f t="shared" si="1"/>
        <v>16499</v>
      </c>
      <c r="H12" s="75" t="s">
        <v>21</v>
      </c>
      <c r="K12" s="1">
        <f>G12/G23*100</f>
        <v>24.255387962717943</v>
      </c>
    </row>
    <row r="13" spans="1:11" ht="22.5" customHeight="1">
      <c r="A13" s="25" t="s">
        <v>22</v>
      </c>
      <c r="B13" s="24">
        <v>385</v>
      </c>
      <c r="C13" s="24">
        <v>269</v>
      </c>
      <c r="D13" s="24">
        <f t="shared" si="0"/>
        <v>654</v>
      </c>
      <c r="E13" s="24">
        <v>302</v>
      </c>
      <c r="F13" s="24">
        <v>352</v>
      </c>
      <c r="G13" s="24">
        <f t="shared" si="1"/>
        <v>654</v>
      </c>
      <c r="H13" s="75" t="s">
        <v>23</v>
      </c>
      <c r="K13" s="1">
        <f>G13/G23*100</f>
        <v>0.96145364734938688</v>
      </c>
    </row>
    <row r="14" spans="1:11" ht="22.5" customHeight="1">
      <c r="A14" s="25" t="s">
        <v>24</v>
      </c>
      <c r="B14" s="24">
        <v>1643</v>
      </c>
      <c r="C14" s="24">
        <v>1518</v>
      </c>
      <c r="D14" s="24">
        <f t="shared" si="0"/>
        <v>3161</v>
      </c>
      <c r="E14" s="24">
        <v>571</v>
      </c>
      <c r="F14" s="24">
        <v>2590</v>
      </c>
      <c r="G14" s="24">
        <f t="shared" si="1"/>
        <v>3161</v>
      </c>
      <c r="H14" s="75" t="s">
        <v>25</v>
      </c>
      <c r="K14" s="1">
        <f>G14/G23*100</f>
        <v>4.6470259621887031</v>
      </c>
    </row>
    <row r="15" spans="1:11" ht="22.5" customHeight="1">
      <c r="A15" s="25" t="s">
        <v>26</v>
      </c>
      <c r="B15" s="24">
        <v>2440</v>
      </c>
      <c r="C15" s="24">
        <v>1680</v>
      </c>
      <c r="D15" s="24">
        <f t="shared" si="0"/>
        <v>4120</v>
      </c>
      <c r="E15" s="24">
        <v>1251</v>
      </c>
      <c r="F15" s="24">
        <v>2869</v>
      </c>
      <c r="G15" s="24">
        <f t="shared" si="1"/>
        <v>4120</v>
      </c>
      <c r="H15" s="75" t="s">
        <v>27</v>
      </c>
      <c r="K15" s="1">
        <f>G15/G23*100</f>
        <v>6.0568639557790132</v>
      </c>
    </row>
    <row r="16" spans="1:11" ht="22.5" customHeight="1">
      <c r="A16" s="25" t="s">
        <v>28</v>
      </c>
      <c r="B16" s="24">
        <v>1908</v>
      </c>
      <c r="C16" s="24">
        <v>2053</v>
      </c>
      <c r="D16" s="24">
        <f t="shared" si="0"/>
        <v>3961</v>
      </c>
      <c r="E16" s="24">
        <v>875</v>
      </c>
      <c r="F16" s="24">
        <v>3086</v>
      </c>
      <c r="G16" s="24">
        <f t="shared" si="1"/>
        <v>3961</v>
      </c>
      <c r="H16" s="75" t="s">
        <v>29</v>
      </c>
      <c r="K16" s="1">
        <f>G16/G23*100</f>
        <v>5.8231160506894826</v>
      </c>
    </row>
    <row r="17" spans="1:11" ht="22.5" customHeight="1">
      <c r="A17" s="25" t="s">
        <v>30</v>
      </c>
      <c r="B17" s="24">
        <v>3355</v>
      </c>
      <c r="C17" s="24">
        <v>2426</v>
      </c>
      <c r="D17" s="24">
        <f t="shared" si="0"/>
        <v>5781</v>
      </c>
      <c r="E17" s="24">
        <v>1313</v>
      </c>
      <c r="F17" s="24">
        <v>4468</v>
      </c>
      <c r="G17" s="24">
        <f t="shared" si="1"/>
        <v>5781</v>
      </c>
      <c r="H17" s="75" t="s">
        <v>31</v>
      </c>
      <c r="K17" s="1">
        <f>G17/G23*100</f>
        <v>8.4987210020287556</v>
      </c>
    </row>
    <row r="18" spans="1:11" ht="22.5" customHeight="1">
      <c r="A18" s="27" t="s">
        <v>32</v>
      </c>
      <c r="B18" s="24">
        <v>940</v>
      </c>
      <c r="C18" s="24">
        <v>860</v>
      </c>
      <c r="D18" s="24">
        <f t="shared" si="0"/>
        <v>1800</v>
      </c>
      <c r="E18" s="24">
        <v>590</v>
      </c>
      <c r="F18" s="24">
        <v>1210</v>
      </c>
      <c r="G18" s="24">
        <f t="shared" si="1"/>
        <v>1800</v>
      </c>
      <c r="H18" s="75" t="s">
        <v>33</v>
      </c>
      <c r="K18" s="1">
        <f>G18/G23*100</f>
        <v>2.6462026991267531</v>
      </c>
    </row>
    <row r="19" spans="1:11" ht="22.5" customHeight="1">
      <c r="A19" s="25" t="s">
        <v>34</v>
      </c>
      <c r="B19" s="24">
        <v>362</v>
      </c>
      <c r="C19" s="24">
        <v>98</v>
      </c>
      <c r="D19" s="24">
        <f t="shared" si="0"/>
        <v>460</v>
      </c>
      <c r="E19" s="24">
        <v>187</v>
      </c>
      <c r="F19" s="24">
        <v>273</v>
      </c>
      <c r="G19" s="24">
        <f t="shared" si="1"/>
        <v>460</v>
      </c>
      <c r="H19" s="75" t="s">
        <v>35</v>
      </c>
      <c r="K19" s="1">
        <f>G19/G23*100</f>
        <v>0.67625180088794801</v>
      </c>
    </row>
    <row r="20" spans="1:11" ht="22.5" customHeight="1">
      <c r="A20" s="25" t="s">
        <v>36</v>
      </c>
      <c r="B20" s="24">
        <v>1284</v>
      </c>
      <c r="C20" s="24">
        <v>854</v>
      </c>
      <c r="D20" s="24">
        <f t="shared" si="0"/>
        <v>2138</v>
      </c>
      <c r="E20" s="24">
        <v>468</v>
      </c>
      <c r="F20" s="24">
        <v>1670</v>
      </c>
      <c r="G20" s="24">
        <f t="shared" si="1"/>
        <v>2138</v>
      </c>
      <c r="H20" s="75" t="s">
        <v>37</v>
      </c>
      <c r="K20" s="1">
        <f>G20/G23*100</f>
        <v>3.1431007615183324</v>
      </c>
    </row>
    <row r="21" spans="1:11" ht="22.5" customHeight="1">
      <c r="A21" s="25" t="s">
        <v>38</v>
      </c>
      <c r="B21" s="24">
        <v>1730</v>
      </c>
      <c r="C21" s="24">
        <v>1080</v>
      </c>
      <c r="D21" s="24">
        <f t="shared" si="0"/>
        <v>2810</v>
      </c>
      <c r="E21" s="24">
        <v>913</v>
      </c>
      <c r="F21" s="24">
        <v>1897</v>
      </c>
      <c r="G21" s="24">
        <f t="shared" si="1"/>
        <v>2810</v>
      </c>
      <c r="H21" s="75" t="s">
        <v>39</v>
      </c>
      <c r="K21" s="1">
        <f>G21/G23*100</f>
        <v>4.1310164358589869</v>
      </c>
    </row>
    <row r="22" spans="1:11" ht="22.5" customHeight="1" thickBot="1">
      <c r="A22" s="50" t="s">
        <v>40</v>
      </c>
      <c r="B22" s="51">
        <v>5347</v>
      </c>
      <c r="C22" s="51">
        <v>2938</v>
      </c>
      <c r="D22" s="24">
        <f t="shared" si="0"/>
        <v>8285</v>
      </c>
      <c r="E22" s="51">
        <v>2665</v>
      </c>
      <c r="F22" s="51">
        <v>5620</v>
      </c>
      <c r="G22" s="24">
        <f t="shared" si="1"/>
        <v>8285</v>
      </c>
      <c r="H22" s="81" t="s">
        <v>41</v>
      </c>
      <c r="K22" s="1">
        <f>G22/G23*100</f>
        <v>12.179882979036194</v>
      </c>
    </row>
    <row r="23" spans="1:11" ht="22.5" customHeight="1" thickTop="1" thickBot="1">
      <c r="A23" s="58" t="s">
        <v>4</v>
      </c>
      <c r="B23" s="72">
        <f>SUM(B8:B22)</f>
        <v>38839</v>
      </c>
      <c r="C23" s="72">
        <f t="shared" ref="C23:G23" si="2">SUM(C8:C22)</f>
        <v>29183</v>
      </c>
      <c r="D23" s="72">
        <f t="shared" si="2"/>
        <v>68022</v>
      </c>
      <c r="E23" s="72">
        <f t="shared" si="2"/>
        <v>17092</v>
      </c>
      <c r="F23" s="72">
        <f t="shared" si="2"/>
        <v>50930</v>
      </c>
      <c r="G23" s="72">
        <f t="shared" si="2"/>
        <v>68022</v>
      </c>
      <c r="H23" s="80" t="s">
        <v>8</v>
      </c>
    </row>
    <row r="24" spans="1:11" ht="16.5" thickTop="1">
      <c r="E24" s="32"/>
      <c r="F24" s="32"/>
      <c r="G24" s="33"/>
    </row>
  </sheetData>
  <mergeCells count="7">
    <mergeCell ref="A1:H2"/>
    <mergeCell ref="A3:H3"/>
    <mergeCell ref="G4:H4"/>
    <mergeCell ref="A5:A7"/>
    <mergeCell ref="B5:D5"/>
    <mergeCell ref="E5:G5"/>
    <mergeCell ref="H5:H7"/>
  </mergeCells>
  <printOptions horizontalCentered="1"/>
  <pageMargins left="1" right="1" top="1.5" bottom="1" header="1.5" footer="1"/>
  <pageSetup paperSize="9" scale="85"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E24"/>
  <sheetViews>
    <sheetView rightToLeft="1" view="pageBreakPreview" zoomScale="80" zoomScaleNormal="100" zoomScaleSheetLayoutView="80" workbookViewId="0">
      <selection activeCell="D14" sqref="D14"/>
    </sheetView>
  </sheetViews>
  <sheetFormatPr defaultRowHeight="12.75"/>
  <cols>
    <col min="1" max="1" width="20.7109375" style="1" customWidth="1"/>
    <col min="2" max="2" width="16.140625" style="1" customWidth="1"/>
    <col min="3" max="3" width="17" style="1" customWidth="1"/>
    <col min="4" max="4" width="18.7109375" style="1" customWidth="1"/>
    <col min="5" max="5" width="15.42578125" style="1" customWidth="1"/>
    <col min="6" max="16384" width="9.140625" style="1"/>
  </cols>
  <sheetData>
    <row r="2" spans="1:5">
      <c r="A2" s="1549" t="s">
        <v>1008</v>
      </c>
      <c r="B2" s="1549"/>
      <c r="C2" s="1549"/>
      <c r="D2" s="1549"/>
      <c r="E2" s="1549"/>
    </row>
    <row r="3" spans="1:5" ht="24" customHeight="1">
      <c r="A3" s="1549"/>
      <c r="B3" s="1549"/>
      <c r="C3" s="1549"/>
      <c r="D3" s="1549"/>
      <c r="E3" s="1549"/>
    </row>
    <row r="4" spans="1:5" ht="30.75" customHeight="1">
      <c r="A4" s="1264" t="s">
        <v>55</v>
      </c>
      <c r="B4" s="1264"/>
      <c r="C4" s="1264"/>
      <c r="D4" s="1264"/>
      <c r="E4" s="1264"/>
    </row>
    <row r="5" spans="1:5" ht="16.5" thickBot="1">
      <c r="A5" s="659" t="s">
        <v>796</v>
      </c>
      <c r="B5" s="659"/>
      <c r="C5" s="659"/>
      <c r="D5" s="1126" t="s">
        <v>797</v>
      </c>
      <c r="E5" s="1126"/>
    </row>
    <row r="6" spans="1:5" ht="28.5" thickTop="1">
      <c r="A6" s="1339" t="s">
        <v>56</v>
      </c>
      <c r="B6" s="613" t="s">
        <v>181</v>
      </c>
      <c r="C6" s="613" t="s">
        <v>182</v>
      </c>
      <c r="D6" s="660" t="s">
        <v>651</v>
      </c>
      <c r="E6" s="1161" t="s">
        <v>57</v>
      </c>
    </row>
    <row r="7" spans="1:5" ht="27.75" customHeight="1" thickBot="1">
      <c r="A7" s="1340"/>
      <c r="B7" s="673" t="s">
        <v>666</v>
      </c>
      <c r="C7" s="673" t="s">
        <v>667</v>
      </c>
      <c r="D7" s="443" t="s">
        <v>8</v>
      </c>
      <c r="E7" s="1641"/>
    </row>
    <row r="8" spans="1:5" ht="21" customHeight="1" thickTop="1">
      <c r="A8" s="35" t="s">
        <v>58</v>
      </c>
      <c r="B8" s="49">
        <v>3140</v>
      </c>
      <c r="C8" s="49">
        <v>1562</v>
      </c>
      <c r="D8" s="49">
        <v>4702</v>
      </c>
      <c r="E8" s="37" t="s">
        <v>58</v>
      </c>
    </row>
    <row r="9" spans="1:5" ht="21" customHeight="1">
      <c r="A9" s="38" t="s">
        <v>59</v>
      </c>
      <c r="B9" s="24">
        <v>1229</v>
      </c>
      <c r="C9" s="24">
        <v>911</v>
      </c>
      <c r="D9" s="24">
        <v>2140</v>
      </c>
      <c r="E9" s="40" t="s">
        <v>59</v>
      </c>
    </row>
    <row r="10" spans="1:5" ht="21" customHeight="1">
      <c r="A10" s="38" t="s">
        <v>60</v>
      </c>
      <c r="B10" s="24">
        <v>4385</v>
      </c>
      <c r="C10" s="24">
        <v>5938</v>
      </c>
      <c r="D10" s="24">
        <v>10323</v>
      </c>
      <c r="E10" s="40" t="s">
        <v>60</v>
      </c>
    </row>
    <row r="11" spans="1:5" ht="21" customHeight="1">
      <c r="A11" s="38" t="s">
        <v>61</v>
      </c>
      <c r="B11" s="24">
        <v>1595</v>
      </c>
      <c r="C11" s="24">
        <v>2999</v>
      </c>
      <c r="D11" s="24">
        <v>4594</v>
      </c>
      <c r="E11" s="40" t="s">
        <v>61</v>
      </c>
    </row>
    <row r="12" spans="1:5" ht="21" customHeight="1">
      <c r="A12" s="38" t="s">
        <v>62</v>
      </c>
      <c r="B12" s="24">
        <v>1916</v>
      </c>
      <c r="C12" s="24">
        <v>1360</v>
      </c>
      <c r="D12" s="24">
        <v>3276</v>
      </c>
      <c r="E12" s="40" t="s">
        <v>62</v>
      </c>
    </row>
    <row r="13" spans="1:5" ht="21" customHeight="1">
      <c r="A13" s="38" t="s">
        <v>63</v>
      </c>
      <c r="B13" s="24">
        <v>792</v>
      </c>
      <c r="C13" s="24">
        <v>770</v>
      </c>
      <c r="D13" s="24">
        <v>1562</v>
      </c>
      <c r="E13" s="40" t="s">
        <v>63</v>
      </c>
    </row>
    <row r="14" spans="1:5" ht="21" customHeight="1">
      <c r="A14" s="38" t="s">
        <v>64</v>
      </c>
      <c r="B14" s="24">
        <v>2494</v>
      </c>
      <c r="C14" s="24">
        <v>1806</v>
      </c>
      <c r="D14" s="24">
        <v>4300</v>
      </c>
      <c r="E14" s="40" t="s">
        <v>64</v>
      </c>
    </row>
    <row r="15" spans="1:5" ht="21" customHeight="1">
      <c r="A15" s="38" t="s">
        <v>65</v>
      </c>
      <c r="B15" s="24">
        <v>601</v>
      </c>
      <c r="C15" s="24">
        <v>904</v>
      </c>
      <c r="D15" s="24">
        <v>1505</v>
      </c>
      <c r="E15" s="40" t="s">
        <v>65</v>
      </c>
    </row>
    <row r="16" spans="1:5" ht="21" customHeight="1">
      <c r="A16" s="38" t="s">
        <v>66</v>
      </c>
      <c r="B16" s="24">
        <v>3367</v>
      </c>
      <c r="C16" s="24">
        <v>1722</v>
      </c>
      <c r="D16" s="24">
        <v>5089</v>
      </c>
      <c r="E16" s="40" t="s">
        <v>66</v>
      </c>
    </row>
    <row r="17" spans="1:5" ht="21" customHeight="1">
      <c r="A17" s="38" t="s">
        <v>67</v>
      </c>
      <c r="B17" s="24">
        <v>5155</v>
      </c>
      <c r="C17" s="24">
        <v>3647</v>
      </c>
      <c r="D17" s="24">
        <v>8802</v>
      </c>
      <c r="E17" s="40" t="s">
        <v>67</v>
      </c>
    </row>
    <row r="18" spans="1:5" ht="21" customHeight="1">
      <c r="A18" s="38" t="s">
        <v>68</v>
      </c>
      <c r="B18" s="24">
        <v>931</v>
      </c>
      <c r="C18" s="24">
        <v>1106</v>
      </c>
      <c r="D18" s="24">
        <v>2037</v>
      </c>
      <c r="E18" s="40" t="s">
        <v>68</v>
      </c>
    </row>
    <row r="19" spans="1:5" ht="21" customHeight="1">
      <c r="A19" s="38" t="s">
        <v>69</v>
      </c>
      <c r="B19" s="24">
        <v>1068</v>
      </c>
      <c r="C19" s="24">
        <v>789</v>
      </c>
      <c r="D19" s="24">
        <v>1857</v>
      </c>
      <c r="E19" s="40" t="s">
        <v>69</v>
      </c>
    </row>
    <row r="20" spans="1:5" ht="21" customHeight="1">
      <c r="A20" s="38" t="s">
        <v>70</v>
      </c>
      <c r="B20" s="24">
        <v>5585</v>
      </c>
      <c r="C20" s="24">
        <v>2568</v>
      </c>
      <c r="D20" s="24">
        <v>8153</v>
      </c>
      <c r="E20" s="40" t="s">
        <v>70</v>
      </c>
    </row>
    <row r="21" spans="1:5" ht="21" customHeight="1">
      <c r="A21" s="38" t="s">
        <v>71</v>
      </c>
      <c r="B21" s="24">
        <v>5158</v>
      </c>
      <c r="C21" s="24">
        <v>2054</v>
      </c>
      <c r="D21" s="24">
        <v>7212</v>
      </c>
      <c r="E21" s="40" t="s">
        <v>71</v>
      </c>
    </row>
    <row r="22" spans="1:5" ht="21" customHeight="1" thickBot="1">
      <c r="A22" s="41" t="s">
        <v>72</v>
      </c>
      <c r="B22" s="119">
        <v>1423</v>
      </c>
      <c r="C22" s="119">
        <v>1047</v>
      </c>
      <c r="D22" s="119">
        <v>2470</v>
      </c>
      <c r="E22" s="43" t="s">
        <v>73</v>
      </c>
    </row>
    <row r="23" spans="1:5" ht="21" customHeight="1" thickTop="1" thickBot="1">
      <c r="A23" s="44" t="s">
        <v>4</v>
      </c>
      <c r="B23" s="142">
        <f>SUM(B8:B22)</f>
        <v>38839</v>
      </c>
      <c r="C23" s="142">
        <f>SUM(C8:C22)</f>
        <v>29183</v>
      </c>
      <c r="D23" s="142">
        <f>SUM(D8:D22)</f>
        <v>68022</v>
      </c>
      <c r="E23" s="31" t="s">
        <v>8</v>
      </c>
    </row>
    <row r="24" spans="1:5" ht="13.5" thickTop="1"/>
  </sheetData>
  <mergeCells count="5">
    <mergeCell ref="A2:E3"/>
    <mergeCell ref="A4:E4"/>
    <mergeCell ref="D5:E5"/>
    <mergeCell ref="A6:A7"/>
    <mergeCell ref="E6:E7"/>
  </mergeCells>
  <printOptions horizontalCentered="1"/>
  <pageMargins left="0.98425196850393704" right="0.98425196850393704" top="1.4960629921259843" bottom="0.98425196850393704" header="1.4960629921259843" footer="0.98425196850393704"/>
  <pageSetup paperSize="9" scale="85"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H24"/>
  <sheetViews>
    <sheetView rightToLeft="1" view="pageBreakPreview" zoomScale="80" zoomScaleNormal="100" zoomScaleSheetLayoutView="80" workbookViewId="0">
      <selection activeCell="D14" sqref="D14"/>
    </sheetView>
  </sheetViews>
  <sheetFormatPr defaultRowHeight="12.75"/>
  <cols>
    <col min="1" max="1" width="16.28515625" style="1" customWidth="1"/>
    <col min="2" max="2" width="11.5703125" style="1" customWidth="1"/>
    <col min="3" max="3" width="9.42578125" style="1" customWidth="1"/>
    <col min="4" max="4" width="11.5703125" style="1" customWidth="1"/>
    <col min="5" max="5" width="9.42578125" style="1" customWidth="1"/>
    <col min="6" max="6" width="11" style="1" customWidth="1"/>
    <col min="7" max="7" width="10.5703125" style="1" customWidth="1"/>
    <col min="8" max="8" width="21.5703125" style="1" customWidth="1"/>
    <col min="9" max="16384" width="9.140625" style="1"/>
  </cols>
  <sheetData>
    <row r="1" spans="1:8" ht="12.75" customHeight="1">
      <c r="A1" s="1195" t="s">
        <v>74</v>
      </c>
      <c r="B1" s="1195"/>
      <c r="C1" s="1195"/>
      <c r="D1" s="1195"/>
      <c r="E1" s="1195"/>
      <c r="F1" s="1195"/>
      <c r="G1" s="1195"/>
      <c r="H1" s="1195"/>
    </row>
    <row r="2" spans="1:8" ht="9" customHeight="1">
      <c r="A2" s="1195"/>
      <c r="B2" s="1195"/>
      <c r="C2" s="1195"/>
      <c r="D2" s="1195"/>
      <c r="E2" s="1195"/>
      <c r="F2" s="1195"/>
      <c r="G2" s="1195"/>
      <c r="H2" s="1195"/>
    </row>
    <row r="3" spans="1:8" ht="32.25" customHeight="1">
      <c r="A3" s="1636" t="s">
        <v>75</v>
      </c>
      <c r="B3" s="1636"/>
      <c r="C3" s="1636"/>
      <c r="D3" s="1636"/>
      <c r="E3" s="1636"/>
      <c r="F3" s="1636"/>
      <c r="G3" s="1636"/>
      <c r="H3" s="1636"/>
    </row>
    <row r="4" spans="1:8" ht="18.75" thickBot="1">
      <c r="A4" s="2" t="s">
        <v>798</v>
      </c>
      <c r="B4" s="19"/>
      <c r="C4" s="19"/>
      <c r="E4" s="2"/>
      <c r="H4" s="2" t="s">
        <v>799</v>
      </c>
    </row>
    <row r="5" spans="1:8" ht="18.75" customHeight="1" thickTop="1">
      <c r="A5" s="1162" t="s">
        <v>3</v>
      </c>
      <c r="B5" s="1642" t="s">
        <v>76</v>
      </c>
      <c r="C5" s="1643"/>
      <c r="D5" s="1644"/>
      <c r="E5" s="1645" t="s">
        <v>77</v>
      </c>
      <c r="F5" s="1645"/>
      <c r="G5" s="1645"/>
      <c r="H5" s="1566" t="s">
        <v>5</v>
      </c>
    </row>
    <row r="6" spans="1:8" ht="21.75" customHeight="1">
      <c r="A6" s="1190"/>
      <c r="B6" s="879" t="s">
        <v>181</v>
      </c>
      <c r="C6" s="879" t="s">
        <v>182</v>
      </c>
      <c r="D6" s="885" t="s">
        <v>651</v>
      </c>
      <c r="E6" s="687" t="s">
        <v>181</v>
      </c>
      <c r="F6" s="616" t="s">
        <v>182</v>
      </c>
      <c r="G6" s="617" t="s">
        <v>651</v>
      </c>
      <c r="H6" s="1567"/>
    </row>
    <row r="7" spans="1:8" ht="18.75" customHeight="1" thickBot="1">
      <c r="A7" s="1191"/>
      <c r="B7" s="883" t="s">
        <v>666</v>
      </c>
      <c r="C7" s="883" t="s">
        <v>667</v>
      </c>
      <c r="D7" s="449" t="s">
        <v>8</v>
      </c>
      <c r="E7" s="688" t="s">
        <v>666</v>
      </c>
      <c r="F7" s="619" t="s">
        <v>667</v>
      </c>
      <c r="G7" s="443" t="s">
        <v>8</v>
      </c>
      <c r="H7" s="1568"/>
    </row>
    <row r="8" spans="1:8" ht="23.25" customHeight="1" thickTop="1">
      <c r="A8" s="23" t="s">
        <v>12</v>
      </c>
      <c r="B8" s="36">
        <v>4906</v>
      </c>
      <c r="C8" s="36">
        <v>3171</v>
      </c>
      <c r="D8" s="891">
        <f>SUM(B8:C8)</f>
        <v>8077</v>
      </c>
      <c r="E8" s="36">
        <v>1948</v>
      </c>
      <c r="F8" s="36">
        <v>6129</v>
      </c>
      <c r="G8" s="36">
        <f>SUM(E8:F8)</f>
        <v>8077</v>
      </c>
      <c r="H8" s="4" t="s">
        <v>13</v>
      </c>
    </row>
    <row r="9" spans="1:8" ht="17.25" customHeight="1">
      <c r="A9" s="25" t="s">
        <v>14</v>
      </c>
      <c r="B9" s="39">
        <v>3251</v>
      </c>
      <c r="C9" s="39">
        <v>2058</v>
      </c>
      <c r="D9" s="892">
        <f t="shared" ref="D9:D22" si="0">SUM(B9:C9)</f>
        <v>5309</v>
      </c>
      <c r="E9" s="39">
        <v>1199</v>
      </c>
      <c r="F9" s="39">
        <v>4110</v>
      </c>
      <c r="G9" s="39">
        <f t="shared" ref="G9:G22" si="1">SUM(E9:F9)</f>
        <v>5309</v>
      </c>
      <c r="H9" s="7" t="s">
        <v>15</v>
      </c>
    </row>
    <row r="10" spans="1:8" ht="23.25" customHeight="1">
      <c r="A10" s="25" t="s">
        <v>16</v>
      </c>
      <c r="B10" s="39">
        <v>3060</v>
      </c>
      <c r="C10" s="39">
        <v>1697</v>
      </c>
      <c r="D10" s="892">
        <f t="shared" si="0"/>
        <v>4757</v>
      </c>
      <c r="E10" s="39">
        <v>535</v>
      </c>
      <c r="F10" s="39">
        <v>4222</v>
      </c>
      <c r="G10" s="39">
        <f t="shared" si="1"/>
        <v>4757</v>
      </c>
      <c r="H10" s="7" t="s">
        <v>178</v>
      </c>
    </row>
    <row r="11" spans="1:8" ht="23.25" customHeight="1">
      <c r="A11" s="25" t="s">
        <v>18</v>
      </c>
      <c r="B11" s="39">
        <v>7385</v>
      </c>
      <c r="C11" s="39">
        <v>5481</v>
      </c>
      <c r="D11" s="892">
        <f t="shared" si="0"/>
        <v>12866</v>
      </c>
      <c r="E11" s="39">
        <v>2457</v>
      </c>
      <c r="F11" s="39">
        <v>10409</v>
      </c>
      <c r="G11" s="39">
        <f t="shared" si="1"/>
        <v>12866</v>
      </c>
      <c r="H11" s="7" t="s">
        <v>19</v>
      </c>
    </row>
    <row r="12" spans="1:8" ht="23.25" customHeight="1">
      <c r="A12" s="25" t="s">
        <v>20</v>
      </c>
      <c r="B12" s="39">
        <v>11433</v>
      </c>
      <c r="C12" s="39">
        <v>5859</v>
      </c>
      <c r="D12" s="892">
        <f t="shared" si="0"/>
        <v>17292</v>
      </c>
      <c r="E12" s="39">
        <v>2831</v>
      </c>
      <c r="F12" s="39">
        <v>14461</v>
      </c>
      <c r="G12" s="39">
        <f t="shared" si="1"/>
        <v>17292</v>
      </c>
      <c r="H12" s="7" t="s">
        <v>21</v>
      </c>
    </row>
    <row r="13" spans="1:8" ht="20.25" customHeight="1">
      <c r="A13" s="25" t="s">
        <v>22</v>
      </c>
      <c r="B13" s="39">
        <v>5415</v>
      </c>
      <c r="C13" s="39">
        <v>3753</v>
      </c>
      <c r="D13" s="892">
        <f t="shared" si="0"/>
        <v>9168</v>
      </c>
      <c r="E13" s="39">
        <v>1539</v>
      </c>
      <c r="F13" s="39">
        <v>7629</v>
      </c>
      <c r="G13" s="39">
        <f t="shared" si="1"/>
        <v>9168</v>
      </c>
      <c r="H13" s="7" t="s">
        <v>23</v>
      </c>
    </row>
    <row r="14" spans="1:8" ht="23.25" customHeight="1">
      <c r="A14" s="25" t="s">
        <v>24</v>
      </c>
      <c r="B14" s="39">
        <v>2634</v>
      </c>
      <c r="C14" s="39">
        <v>1678</v>
      </c>
      <c r="D14" s="892">
        <f t="shared" si="0"/>
        <v>4312</v>
      </c>
      <c r="E14" s="39">
        <v>668</v>
      </c>
      <c r="F14" s="39">
        <v>3644</v>
      </c>
      <c r="G14" s="39">
        <f t="shared" si="1"/>
        <v>4312</v>
      </c>
      <c r="H14" s="7" t="s">
        <v>25</v>
      </c>
    </row>
    <row r="15" spans="1:8" ht="23.25" customHeight="1">
      <c r="A15" s="25" t="s">
        <v>26</v>
      </c>
      <c r="B15" s="39">
        <v>2038</v>
      </c>
      <c r="C15" s="39">
        <v>1237</v>
      </c>
      <c r="D15" s="892">
        <f t="shared" si="0"/>
        <v>3275</v>
      </c>
      <c r="E15" s="39">
        <v>660</v>
      </c>
      <c r="F15" s="39">
        <v>2615</v>
      </c>
      <c r="G15" s="39">
        <f t="shared" si="1"/>
        <v>3275</v>
      </c>
      <c r="H15" s="7" t="s">
        <v>27</v>
      </c>
    </row>
    <row r="16" spans="1:8" ht="23.25" customHeight="1">
      <c r="A16" s="25" t="s">
        <v>28</v>
      </c>
      <c r="B16" s="39">
        <v>2627</v>
      </c>
      <c r="C16" s="39">
        <v>1659</v>
      </c>
      <c r="D16" s="892">
        <f t="shared" si="0"/>
        <v>4286</v>
      </c>
      <c r="E16" s="39">
        <v>815</v>
      </c>
      <c r="F16" s="39">
        <v>3471</v>
      </c>
      <c r="G16" s="39">
        <f t="shared" si="1"/>
        <v>4286</v>
      </c>
      <c r="H16" s="7" t="s">
        <v>29</v>
      </c>
    </row>
    <row r="17" spans="1:8" ht="23.25" customHeight="1">
      <c r="A17" s="25" t="s">
        <v>30</v>
      </c>
      <c r="B17" s="39">
        <v>2072</v>
      </c>
      <c r="C17" s="39">
        <v>1139</v>
      </c>
      <c r="D17" s="892">
        <f t="shared" si="0"/>
        <v>3211</v>
      </c>
      <c r="E17" s="39">
        <v>657</v>
      </c>
      <c r="F17" s="39">
        <v>2554</v>
      </c>
      <c r="G17" s="39">
        <f t="shared" si="1"/>
        <v>3211</v>
      </c>
      <c r="H17" s="7" t="s">
        <v>31</v>
      </c>
    </row>
    <row r="18" spans="1:8" ht="23.25" customHeight="1">
      <c r="A18" s="27" t="s">
        <v>32</v>
      </c>
      <c r="B18" s="39">
        <v>4239</v>
      </c>
      <c r="C18" s="39">
        <v>2771</v>
      </c>
      <c r="D18" s="892">
        <f t="shared" si="0"/>
        <v>7010</v>
      </c>
      <c r="E18" s="39">
        <v>1312</v>
      </c>
      <c r="F18" s="39">
        <v>5698</v>
      </c>
      <c r="G18" s="39">
        <f t="shared" si="1"/>
        <v>7010</v>
      </c>
      <c r="H18" s="7" t="s">
        <v>179</v>
      </c>
    </row>
    <row r="19" spans="1:8" ht="23.25" customHeight="1">
      <c r="A19" s="25" t="s">
        <v>34</v>
      </c>
      <c r="B19" s="39">
        <v>2828</v>
      </c>
      <c r="C19" s="39">
        <v>2060</v>
      </c>
      <c r="D19" s="892">
        <f t="shared" si="0"/>
        <v>4888</v>
      </c>
      <c r="E19" s="39">
        <v>959</v>
      </c>
      <c r="F19" s="39">
        <v>3929</v>
      </c>
      <c r="G19" s="39">
        <f t="shared" si="1"/>
        <v>4888</v>
      </c>
      <c r="H19" s="7" t="s">
        <v>35</v>
      </c>
    </row>
    <row r="20" spans="1:8" ht="23.25" customHeight="1">
      <c r="A20" s="25" t="s">
        <v>36</v>
      </c>
      <c r="B20" s="39">
        <v>3297</v>
      </c>
      <c r="C20" s="39">
        <v>2149</v>
      </c>
      <c r="D20" s="892">
        <f t="shared" si="0"/>
        <v>5446</v>
      </c>
      <c r="E20" s="39">
        <v>949</v>
      </c>
      <c r="F20" s="39">
        <v>4497</v>
      </c>
      <c r="G20" s="39">
        <f t="shared" si="1"/>
        <v>5446</v>
      </c>
      <c r="H20" s="7" t="s">
        <v>37</v>
      </c>
    </row>
    <row r="21" spans="1:8" ht="23.25" customHeight="1">
      <c r="A21" s="25" t="s">
        <v>38</v>
      </c>
      <c r="B21" s="39">
        <v>1316</v>
      </c>
      <c r="C21" s="39">
        <v>724</v>
      </c>
      <c r="D21" s="892">
        <f t="shared" si="0"/>
        <v>2040</v>
      </c>
      <c r="E21" s="39">
        <v>294</v>
      </c>
      <c r="F21" s="39">
        <v>1746</v>
      </c>
      <c r="G21" s="39">
        <f t="shared" si="1"/>
        <v>2040</v>
      </c>
      <c r="H21" s="9" t="s">
        <v>39</v>
      </c>
    </row>
    <row r="22" spans="1:8" ht="23.25" customHeight="1" thickBot="1">
      <c r="A22" s="28" t="s">
        <v>40</v>
      </c>
      <c r="B22" s="42">
        <v>3758</v>
      </c>
      <c r="C22" s="42">
        <v>1996</v>
      </c>
      <c r="D22" s="893">
        <f t="shared" si="0"/>
        <v>5754</v>
      </c>
      <c r="E22" s="42">
        <v>1054</v>
      </c>
      <c r="F22" s="42">
        <v>4700</v>
      </c>
      <c r="G22" s="42">
        <f t="shared" si="1"/>
        <v>5754</v>
      </c>
      <c r="H22" s="65" t="s">
        <v>41</v>
      </c>
    </row>
    <row r="23" spans="1:8" ht="23.25" customHeight="1" thickTop="1" thickBot="1">
      <c r="A23" s="347" t="s">
        <v>4</v>
      </c>
      <c r="B23" s="106">
        <f>SUM(B8:B22)</f>
        <v>60259</v>
      </c>
      <c r="C23" s="106">
        <f t="shared" ref="C23:G23" si="2">SUM(C8:C22)</f>
        <v>37432</v>
      </c>
      <c r="D23" s="894">
        <f t="shared" si="2"/>
        <v>97691</v>
      </c>
      <c r="E23" s="106">
        <f t="shared" si="2"/>
        <v>17877</v>
      </c>
      <c r="F23" s="106">
        <f t="shared" si="2"/>
        <v>79814</v>
      </c>
      <c r="G23" s="106">
        <f t="shared" si="2"/>
        <v>97691</v>
      </c>
      <c r="H23" s="12" t="s">
        <v>8</v>
      </c>
    </row>
    <row r="24" spans="1:8" ht="13.5" thickTop="1"/>
  </sheetData>
  <mergeCells count="6">
    <mergeCell ref="A1:H2"/>
    <mergeCell ref="A3:H3"/>
    <mergeCell ref="A5:A7"/>
    <mergeCell ref="B5:D5"/>
    <mergeCell ref="E5:G5"/>
    <mergeCell ref="H5:H7"/>
  </mergeCells>
  <printOptions horizontalCentered="1"/>
  <pageMargins left="0.98425196850393704" right="0.98425196850393704" top="1.4960629921259843" bottom="0.98425196850393704" header="1.4960629921259843" footer="0.98425196850393704"/>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C22"/>
  <sheetViews>
    <sheetView rightToLeft="1" view="pageBreakPreview" zoomScale="80" zoomScaleNormal="100" zoomScaleSheetLayoutView="80" workbookViewId="0">
      <selection sqref="A1:Q1"/>
    </sheetView>
  </sheetViews>
  <sheetFormatPr defaultRowHeight="12.75"/>
  <cols>
    <col min="1" max="1" width="10.5703125" style="1" customWidth="1"/>
    <col min="2" max="2" width="9.140625" style="1" customWidth="1"/>
    <col min="3" max="3" width="9" style="1" customWidth="1"/>
    <col min="4" max="4" width="10.28515625" style="1" customWidth="1"/>
    <col min="5" max="5" width="7.7109375" style="1" customWidth="1"/>
    <col min="6" max="6" width="8.28515625" style="1" customWidth="1"/>
    <col min="7" max="7" width="6.7109375" style="1" customWidth="1"/>
    <col min="8" max="8" width="8.85546875" style="1" customWidth="1"/>
    <col min="9" max="9" width="8.5703125" style="1" customWidth="1"/>
    <col min="10" max="10" width="9" style="1" customWidth="1"/>
    <col min="11" max="11" width="9.140625" style="1" customWidth="1"/>
    <col min="12" max="12" width="8.85546875" style="1" customWidth="1"/>
    <col min="13" max="13" width="9.28515625" style="1" customWidth="1"/>
    <col min="14" max="14" width="9.42578125" style="1" customWidth="1"/>
    <col min="15" max="16" width="9.5703125" style="1" customWidth="1"/>
    <col min="17" max="17" width="12.85546875" style="1" bestFit="1" customWidth="1"/>
    <col min="18" max="29" width="0" style="1" hidden="1" customWidth="1"/>
    <col min="30" max="16384" width="9.140625" style="1"/>
  </cols>
  <sheetData>
    <row r="1" spans="1:29" s="86" customFormat="1" ht="24.75" customHeight="1">
      <c r="A1" s="1167" t="s">
        <v>961</v>
      </c>
      <c r="B1" s="1167"/>
      <c r="C1" s="1167"/>
      <c r="D1" s="1167"/>
      <c r="E1" s="1167"/>
      <c r="F1" s="1167"/>
      <c r="G1" s="1167"/>
      <c r="H1" s="1167"/>
      <c r="I1" s="1167"/>
      <c r="J1" s="1167"/>
      <c r="K1" s="1167"/>
      <c r="L1" s="1167"/>
      <c r="M1" s="1167"/>
      <c r="N1" s="1167"/>
      <c r="O1" s="1167"/>
      <c r="P1" s="1167"/>
      <c r="Q1" s="1167"/>
    </row>
    <row r="2" spans="1:29" s="86" customFormat="1" ht="24.75" customHeight="1">
      <c r="A2" s="1147" t="s">
        <v>259</v>
      </c>
      <c r="B2" s="1147"/>
      <c r="C2" s="1147"/>
      <c r="D2" s="1147"/>
      <c r="E2" s="1147"/>
      <c r="F2" s="1147"/>
      <c r="G2" s="1147"/>
      <c r="H2" s="1147"/>
      <c r="I2" s="1147"/>
      <c r="J2" s="1147"/>
      <c r="K2" s="1147"/>
      <c r="L2" s="1147"/>
      <c r="M2" s="1147"/>
      <c r="N2" s="1147"/>
      <c r="O2" s="1147"/>
      <c r="P2" s="1147"/>
      <c r="Q2" s="1147"/>
    </row>
    <row r="3" spans="1:29" s="86" customFormat="1" ht="24.75" customHeight="1" thickBot="1">
      <c r="A3" s="2" t="s">
        <v>260</v>
      </c>
      <c r="B3" s="2"/>
      <c r="C3" s="2"/>
      <c r="D3" s="2"/>
      <c r="E3" s="2"/>
      <c r="F3" s="2"/>
      <c r="G3" s="2"/>
      <c r="H3" s="2"/>
      <c r="I3" s="2"/>
      <c r="J3" s="2"/>
      <c r="K3" s="2"/>
      <c r="L3" s="2"/>
      <c r="M3" s="2"/>
      <c r="N3" s="2"/>
      <c r="O3" s="2"/>
      <c r="P3" s="1168" t="s">
        <v>261</v>
      </c>
      <c r="Q3" s="1168"/>
    </row>
    <row r="4" spans="1:29" s="88" customFormat="1" ht="51.75" customHeight="1" thickTop="1">
      <c r="A4" s="1169" t="s">
        <v>262</v>
      </c>
      <c r="B4" s="1172" t="s">
        <v>604</v>
      </c>
      <c r="C4" s="1172"/>
      <c r="D4" s="1172"/>
      <c r="E4" s="1173" t="s">
        <v>640</v>
      </c>
      <c r="F4" s="1174"/>
      <c r="G4" s="1175"/>
      <c r="H4" s="1176" t="s">
        <v>199</v>
      </c>
      <c r="I4" s="1177"/>
      <c r="J4" s="1178"/>
      <c r="K4" s="1172" t="s">
        <v>921</v>
      </c>
      <c r="L4" s="1172"/>
      <c r="M4" s="1172"/>
      <c r="N4" s="1176" t="s">
        <v>345</v>
      </c>
      <c r="O4" s="1177"/>
      <c r="P4" s="1178"/>
      <c r="Q4" s="1169" t="s">
        <v>57</v>
      </c>
      <c r="R4" s="88" t="s">
        <v>3</v>
      </c>
      <c r="S4" s="88" t="s">
        <v>239</v>
      </c>
      <c r="U4" s="88" t="s">
        <v>336</v>
      </c>
      <c r="W4" s="88" t="s">
        <v>337</v>
      </c>
      <c r="Y4" s="88" t="s">
        <v>338</v>
      </c>
      <c r="AA4" s="88" t="s">
        <v>339</v>
      </c>
      <c r="AC4" s="88" t="s">
        <v>340</v>
      </c>
    </row>
    <row r="5" spans="1:29" s="88" customFormat="1" ht="50.25" customHeight="1">
      <c r="A5" s="1170"/>
      <c r="B5" s="1157" t="s">
        <v>236</v>
      </c>
      <c r="C5" s="1157"/>
      <c r="D5" s="1157"/>
      <c r="E5" s="1157" t="s">
        <v>208</v>
      </c>
      <c r="F5" s="1157"/>
      <c r="G5" s="1157"/>
      <c r="H5" s="1179" t="s">
        <v>237</v>
      </c>
      <c r="I5" s="1179"/>
      <c r="J5" s="1179"/>
      <c r="K5" s="1157" t="s">
        <v>238</v>
      </c>
      <c r="L5" s="1157"/>
      <c r="M5" s="1157"/>
      <c r="N5" s="1179" t="s">
        <v>263</v>
      </c>
      <c r="O5" s="1179"/>
      <c r="P5" s="1179"/>
      <c r="Q5" s="1170"/>
      <c r="S5" s="88" t="s">
        <v>240</v>
      </c>
      <c r="AC5" s="88" t="s">
        <v>341</v>
      </c>
    </row>
    <row r="6" spans="1:29" s="88" customFormat="1" ht="24.75" customHeight="1">
      <c r="A6" s="1170"/>
      <c r="B6" s="21" t="s">
        <v>181</v>
      </c>
      <c r="C6" s="123" t="s">
        <v>182</v>
      </c>
      <c r="D6" s="123" t="s">
        <v>651</v>
      </c>
      <c r="E6" s="496" t="s">
        <v>181</v>
      </c>
      <c r="F6" s="497" t="s">
        <v>182</v>
      </c>
      <c r="G6" s="497" t="s">
        <v>651</v>
      </c>
      <c r="H6" s="496" t="s">
        <v>181</v>
      </c>
      <c r="I6" s="497" t="s">
        <v>182</v>
      </c>
      <c r="J6" s="497" t="s">
        <v>651</v>
      </c>
      <c r="K6" s="496" t="s">
        <v>181</v>
      </c>
      <c r="L6" s="497" t="s">
        <v>182</v>
      </c>
      <c r="M6" s="497" t="s">
        <v>651</v>
      </c>
      <c r="N6" s="496" t="s">
        <v>181</v>
      </c>
      <c r="O6" s="497" t="s">
        <v>182</v>
      </c>
      <c r="P6" s="497" t="s">
        <v>651</v>
      </c>
      <c r="Q6" s="1170"/>
      <c r="S6" s="88" t="s">
        <v>181</v>
      </c>
      <c r="T6" s="88" t="s">
        <v>182</v>
      </c>
      <c r="U6" s="88" t="s">
        <v>181</v>
      </c>
      <c r="V6" s="88" t="s">
        <v>182</v>
      </c>
      <c r="W6" s="88" t="s">
        <v>181</v>
      </c>
      <c r="X6" s="88" t="s">
        <v>182</v>
      </c>
      <c r="Y6" s="88" t="s">
        <v>181</v>
      </c>
      <c r="Z6" s="88" t="s">
        <v>182</v>
      </c>
      <c r="AA6" s="88" t="s">
        <v>181</v>
      </c>
      <c r="AB6" s="88" t="s">
        <v>182</v>
      </c>
      <c r="AC6" s="88" t="s">
        <v>181</v>
      </c>
    </row>
    <row r="7" spans="1:29" s="88" customFormat="1" ht="24.75" customHeight="1" thickBot="1">
      <c r="A7" s="1171"/>
      <c r="B7" s="102" t="s">
        <v>666</v>
      </c>
      <c r="C7" s="102" t="s">
        <v>667</v>
      </c>
      <c r="D7" s="102" t="s">
        <v>8</v>
      </c>
      <c r="E7" s="102" t="s">
        <v>666</v>
      </c>
      <c r="F7" s="102" t="s">
        <v>667</v>
      </c>
      <c r="G7" s="102" t="s">
        <v>8</v>
      </c>
      <c r="H7" s="102" t="s">
        <v>666</v>
      </c>
      <c r="I7" s="102" t="s">
        <v>667</v>
      </c>
      <c r="J7" s="102" t="s">
        <v>8</v>
      </c>
      <c r="K7" s="102" t="s">
        <v>666</v>
      </c>
      <c r="L7" s="102" t="s">
        <v>667</v>
      </c>
      <c r="M7" s="102" t="s">
        <v>8</v>
      </c>
      <c r="N7" s="102" t="s">
        <v>666</v>
      </c>
      <c r="O7" s="102" t="s">
        <v>667</v>
      </c>
      <c r="P7" s="102" t="s">
        <v>8</v>
      </c>
      <c r="Q7" s="1171"/>
      <c r="S7" s="88" t="s">
        <v>666</v>
      </c>
      <c r="T7" s="88" t="s">
        <v>667</v>
      </c>
      <c r="U7" s="88" t="s">
        <v>666</v>
      </c>
      <c r="V7" s="88" t="s">
        <v>667</v>
      </c>
      <c r="W7" s="88" t="s">
        <v>666</v>
      </c>
      <c r="X7" s="88" t="s">
        <v>667</v>
      </c>
      <c r="Y7" s="88" t="s">
        <v>666</v>
      </c>
      <c r="Z7" s="88" t="s">
        <v>667</v>
      </c>
      <c r="AA7" s="88" t="s">
        <v>666</v>
      </c>
      <c r="AB7" s="88" t="s">
        <v>667</v>
      </c>
      <c r="AC7" s="88" t="s">
        <v>666</v>
      </c>
    </row>
    <row r="8" spans="1:29" s="59" customFormat="1" ht="20.100000000000001" customHeight="1" thickTop="1">
      <c r="A8" s="107" t="s">
        <v>239</v>
      </c>
      <c r="B8" s="124">
        <v>8</v>
      </c>
      <c r="C8" s="124">
        <v>9</v>
      </c>
      <c r="D8" s="124">
        <f>SUM(B8:C8)</f>
        <v>17</v>
      </c>
      <c r="E8" s="124">
        <v>0</v>
      </c>
      <c r="F8" s="124">
        <v>0</v>
      </c>
      <c r="G8" s="124">
        <f>SUM(E8:F8)</f>
        <v>0</v>
      </c>
      <c r="H8" s="124">
        <v>0</v>
      </c>
      <c r="I8" s="124">
        <v>0</v>
      </c>
      <c r="J8" s="124">
        <f>SUM(H8:I8)</f>
        <v>0</v>
      </c>
      <c r="K8" s="124">
        <v>0</v>
      </c>
      <c r="L8" s="124">
        <v>0</v>
      </c>
      <c r="M8" s="124">
        <f>SUM(K8:L8)</f>
        <v>0</v>
      </c>
      <c r="N8" s="124">
        <f>K8+H8+E8+B8</f>
        <v>8</v>
      </c>
      <c r="O8" s="124">
        <f>L8+I8+F8+C8</f>
        <v>9</v>
      </c>
      <c r="P8" s="124">
        <f t="shared" ref="P8:P19" si="0">M8+J8+G8+D8</f>
        <v>17</v>
      </c>
      <c r="Q8" s="125" t="s">
        <v>240</v>
      </c>
      <c r="R8" s="59" t="s">
        <v>286</v>
      </c>
      <c r="S8" s="59">
        <v>0</v>
      </c>
      <c r="T8" s="59">
        <v>0</v>
      </c>
      <c r="U8" s="59">
        <v>0</v>
      </c>
      <c r="V8" s="59">
        <v>0</v>
      </c>
      <c r="W8" s="59">
        <v>4</v>
      </c>
      <c r="X8" s="59">
        <v>1</v>
      </c>
      <c r="Y8" s="59">
        <v>4</v>
      </c>
      <c r="Z8" s="59">
        <v>8</v>
      </c>
      <c r="AA8" s="59">
        <v>0</v>
      </c>
      <c r="AB8" s="59">
        <v>0</v>
      </c>
      <c r="AC8" s="59">
        <v>0</v>
      </c>
    </row>
    <row r="9" spans="1:29" s="59" customFormat="1" ht="20.100000000000001" customHeight="1">
      <c r="A9" s="109" t="s">
        <v>241</v>
      </c>
      <c r="B9" s="126">
        <v>3</v>
      </c>
      <c r="C9" s="126">
        <v>0</v>
      </c>
      <c r="D9" s="126">
        <f t="shared" ref="D9:D20" si="1">SUM(B9:C9)</f>
        <v>3</v>
      </c>
      <c r="E9" s="126">
        <v>0</v>
      </c>
      <c r="F9" s="126">
        <v>0</v>
      </c>
      <c r="G9" s="126">
        <f t="shared" ref="G9:G20" si="2">SUM(E9:F9)</f>
        <v>0</v>
      </c>
      <c r="H9" s="126">
        <v>0</v>
      </c>
      <c r="I9" s="126">
        <v>0</v>
      </c>
      <c r="J9" s="126">
        <f t="shared" ref="J9:J14" si="3">SUM(H9:I9)</f>
        <v>0</v>
      </c>
      <c r="K9" s="126">
        <v>133</v>
      </c>
      <c r="L9" s="126">
        <v>80</v>
      </c>
      <c r="M9" s="126">
        <f t="shared" ref="M9:M20" si="4">SUM(K9:L9)</f>
        <v>213</v>
      </c>
      <c r="N9" s="126">
        <f t="shared" ref="N9:N20" si="5">K9+H9+E9+B9</f>
        <v>136</v>
      </c>
      <c r="O9" s="126">
        <f t="shared" ref="O9:O20" si="6">L9+I9+F9+C9</f>
        <v>80</v>
      </c>
      <c r="P9" s="126">
        <f t="shared" si="0"/>
        <v>216</v>
      </c>
      <c r="Q9" s="127" t="s">
        <v>241</v>
      </c>
      <c r="R9" s="59" t="s">
        <v>14</v>
      </c>
      <c r="S9" s="59">
        <v>0</v>
      </c>
      <c r="T9" s="59">
        <v>0</v>
      </c>
      <c r="U9" s="59">
        <v>0</v>
      </c>
      <c r="V9" s="59">
        <v>0</v>
      </c>
      <c r="W9" s="59">
        <v>0</v>
      </c>
      <c r="X9" s="59">
        <v>0</v>
      </c>
      <c r="Y9" s="59">
        <v>0</v>
      </c>
      <c r="Z9" s="59">
        <v>0</v>
      </c>
      <c r="AA9" s="59">
        <v>3</v>
      </c>
      <c r="AB9" s="59">
        <v>0</v>
      </c>
      <c r="AC9" s="59">
        <v>0</v>
      </c>
    </row>
    <row r="10" spans="1:29" s="59" customFormat="1" ht="20.100000000000001" customHeight="1">
      <c r="A10" s="109" t="s">
        <v>242</v>
      </c>
      <c r="B10" s="126">
        <v>11</v>
      </c>
      <c r="C10" s="126">
        <v>0</v>
      </c>
      <c r="D10" s="126">
        <f t="shared" si="1"/>
        <v>11</v>
      </c>
      <c r="E10" s="126">
        <v>0</v>
      </c>
      <c r="F10" s="126">
        <v>0</v>
      </c>
      <c r="G10" s="126">
        <f t="shared" si="2"/>
        <v>0</v>
      </c>
      <c r="H10" s="126">
        <v>8</v>
      </c>
      <c r="I10" s="126">
        <v>7</v>
      </c>
      <c r="J10" s="126">
        <f t="shared" si="3"/>
        <v>15</v>
      </c>
      <c r="K10" s="126">
        <v>192</v>
      </c>
      <c r="L10" s="126">
        <v>95</v>
      </c>
      <c r="M10" s="126">
        <f t="shared" si="4"/>
        <v>287</v>
      </c>
      <c r="N10" s="126">
        <f t="shared" si="5"/>
        <v>211</v>
      </c>
      <c r="O10" s="126">
        <f t="shared" si="6"/>
        <v>102</v>
      </c>
      <c r="P10" s="126">
        <f t="shared" si="0"/>
        <v>313</v>
      </c>
      <c r="Q10" s="127" t="s">
        <v>242</v>
      </c>
      <c r="R10" s="59" t="s">
        <v>16</v>
      </c>
      <c r="S10" s="59">
        <v>0</v>
      </c>
      <c r="T10" s="59">
        <v>0</v>
      </c>
      <c r="U10" s="59">
        <v>1</v>
      </c>
      <c r="V10" s="59">
        <v>0</v>
      </c>
      <c r="W10" s="59">
        <v>0</v>
      </c>
      <c r="X10" s="59">
        <v>0</v>
      </c>
      <c r="Y10" s="59">
        <v>0</v>
      </c>
      <c r="Z10" s="59">
        <v>0</v>
      </c>
      <c r="AA10" s="59">
        <v>0</v>
      </c>
      <c r="AB10" s="59">
        <v>0</v>
      </c>
      <c r="AC10" s="59">
        <v>0</v>
      </c>
    </row>
    <row r="11" spans="1:29" s="59" customFormat="1" ht="20.100000000000001" customHeight="1">
      <c r="A11" s="109" t="s">
        <v>243</v>
      </c>
      <c r="B11" s="126">
        <v>43</v>
      </c>
      <c r="C11" s="126">
        <v>86</v>
      </c>
      <c r="D11" s="126">
        <f t="shared" si="1"/>
        <v>129</v>
      </c>
      <c r="E11" s="126">
        <v>0</v>
      </c>
      <c r="F11" s="126">
        <v>0</v>
      </c>
      <c r="G11" s="126">
        <f t="shared" si="2"/>
        <v>0</v>
      </c>
      <c r="H11" s="126">
        <v>3</v>
      </c>
      <c r="I11" s="126">
        <v>4</v>
      </c>
      <c r="J11" s="126">
        <f t="shared" si="3"/>
        <v>7</v>
      </c>
      <c r="K11" s="126">
        <v>0</v>
      </c>
      <c r="L11" s="126">
        <v>0</v>
      </c>
      <c r="M11" s="126">
        <f t="shared" si="4"/>
        <v>0</v>
      </c>
      <c r="N11" s="126">
        <f t="shared" si="5"/>
        <v>46</v>
      </c>
      <c r="O11" s="126">
        <f t="shared" si="6"/>
        <v>90</v>
      </c>
      <c r="P11" s="126">
        <f t="shared" si="0"/>
        <v>136</v>
      </c>
      <c r="Q11" s="127" t="s">
        <v>243</v>
      </c>
      <c r="R11" s="59" t="s">
        <v>287</v>
      </c>
      <c r="S11" s="59">
        <v>10</v>
      </c>
      <c r="T11" s="59">
        <v>19</v>
      </c>
      <c r="U11" s="59">
        <v>5</v>
      </c>
      <c r="V11" s="59">
        <v>7</v>
      </c>
      <c r="W11" s="59">
        <v>7</v>
      </c>
      <c r="X11" s="59">
        <v>16</v>
      </c>
      <c r="Y11" s="59">
        <v>16</v>
      </c>
      <c r="Z11" s="59">
        <v>10</v>
      </c>
      <c r="AA11" s="59">
        <v>4</v>
      </c>
      <c r="AB11" s="59">
        <v>23</v>
      </c>
      <c r="AC11" s="59">
        <v>1</v>
      </c>
    </row>
    <row r="12" spans="1:29" s="59" customFormat="1" ht="20.100000000000001" customHeight="1">
      <c r="A12" s="111" t="s">
        <v>244</v>
      </c>
      <c r="B12" s="126">
        <v>14</v>
      </c>
      <c r="C12" s="126">
        <v>0</v>
      </c>
      <c r="D12" s="126">
        <f t="shared" si="1"/>
        <v>14</v>
      </c>
      <c r="E12" s="126">
        <v>0</v>
      </c>
      <c r="F12" s="126">
        <v>0</v>
      </c>
      <c r="G12" s="126">
        <f t="shared" si="2"/>
        <v>0</v>
      </c>
      <c r="H12" s="126">
        <v>0</v>
      </c>
      <c r="I12" s="126">
        <v>0</v>
      </c>
      <c r="J12" s="126">
        <f t="shared" si="3"/>
        <v>0</v>
      </c>
      <c r="K12" s="126">
        <v>109</v>
      </c>
      <c r="L12" s="126">
        <v>56</v>
      </c>
      <c r="M12" s="126">
        <f t="shared" si="4"/>
        <v>165</v>
      </c>
      <c r="N12" s="126">
        <f t="shared" si="5"/>
        <v>123</v>
      </c>
      <c r="O12" s="126">
        <f t="shared" si="6"/>
        <v>56</v>
      </c>
      <c r="P12" s="126">
        <f t="shared" si="0"/>
        <v>179</v>
      </c>
      <c r="Q12" s="128" t="s">
        <v>244</v>
      </c>
      <c r="R12" s="59" t="s">
        <v>22</v>
      </c>
      <c r="S12" s="59">
        <v>0</v>
      </c>
      <c r="T12" s="59">
        <v>0</v>
      </c>
      <c r="U12" s="59">
        <v>0</v>
      </c>
      <c r="V12" s="59">
        <v>0</v>
      </c>
      <c r="W12" s="59">
        <v>1</v>
      </c>
      <c r="X12" s="59">
        <v>0</v>
      </c>
      <c r="Y12" s="59">
        <v>5</v>
      </c>
      <c r="Z12" s="59">
        <v>0</v>
      </c>
      <c r="AA12" s="59">
        <v>5</v>
      </c>
      <c r="AB12" s="59">
        <v>0</v>
      </c>
      <c r="AC12" s="59">
        <v>3</v>
      </c>
    </row>
    <row r="13" spans="1:29" s="59" customFormat="1" ht="20.100000000000001" customHeight="1">
      <c r="A13" s="111" t="s">
        <v>245</v>
      </c>
      <c r="B13" s="126">
        <v>173</v>
      </c>
      <c r="C13" s="126">
        <v>18</v>
      </c>
      <c r="D13" s="126">
        <f t="shared" si="1"/>
        <v>191</v>
      </c>
      <c r="E13" s="126">
        <v>0</v>
      </c>
      <c r="F13" s="126">
        <v>0</v>
      </c>
      <c r="G13" s="126">
        <f t="shared" si="2"/>
        <v>0</v>
      </c>
      <c r="H13" s="126">
        <v>0</v>
      </c>
      <c r="I13" s="126">
        <v>0</v>
      </c>
      <c r="J13" s="126">
        <f t="shared" si="3"/>
        <v>0</v>
      </c>
      <c r="K13" s="126">
        <v>0</v>
      </c>
      <c r="L13" s="126">
        <v>0</v>
      </c>
      <c r="M13" s="126">
        <f t="shared" si="4"/>
        <v>0</v>
      </c>
      <c r="N13" s="126">
        <f t="shared" si="5"/>
        <v>173</v>
      </c>
      <c r="O13" s="126">
        <f t="shared" si="6"/>
        <v>18</v>
      </c>
      <c r="P13" s="126">
        <f t="shared" si="0"/>
        <v>191</v>
      </c>
      <c r="Q13" s="128" t="s">
        <v>245</v>
      </c>
      <c r="R13" s="59" t="s">
        <v>24</v>
      </c>
      <c r="S13" s="59">
        <v>2</v>
      </c>
      <c r="T13" s="59">
        <v>2</v>
      </c>
      <c r="U13" s="59">
        <v>3</v>
      </c>
      <c r="V13" s="59">
        <v>0</v>
      </c>
      <c r="W13" s="59">
        <v>15</v>
      </c>
      <c r="X13" s="59">
        <v>2</v>
      </c>
      <c r="Y13" s="59">
        <v>47</v>
      </c>
      <c r="Z13" s="59">
        <v>2</v>
      </c>
      <c r="AA13" s="59">
        <v>84</v>
      </c>
      <c r="AB13" s="59">
        <v>5</v>
      </c>
      <c r="AC13" s="59">
        <v>22</v>
      </c>
    </row>
    <row r="14" spans="1:29" s="59" customFormat="1" ht="20.100000000000001" customHeight="1">
      <c r="A14" s="111" t="s">
        <v>246</v>
      </c>
      <c r="B14" s="126">
        <v>6</v>
      </c>
      <c r="C14" s="126">
        <v>0</v>
      </c>
      <c r="D14" s="126">
        <f t="shared" si="1"/>
        <v>6</v>
      </c>
      <c r="E14" s="126">
        <v>0</v>
      </c>
      <c r="F14" s="126">
        <v>0</v>
      </c>
      <c r="G14" s="126">
        <f t="shared" si="2"/>
        <v>0</v>
      </c>
      <c r="H14" s="126">
        <v>0</v>
      </c>
      <c r="I14" s="126">
        <v>0</v>
      </c>
      <c r="J14" s="126">
        <f t="shared" si="3"/>
        <v>0</v>
      </c>
      <c r="K14" s="126">
        <v>0</v>
      </c>
      <c r="L14" s="126">
        <v>0</v>
      </c>
      <c r="M14" s="126">
        <f t="shared" si="4"/>
        <v>0</v>
      </c>
      <c r="N14" s="126">
        <f t="shared" si="5"/>
        <v>6</v>
      </c>
      <c r="O14" s="126">
        <f t="shared" si="6"/>
        <v>0</v>
      </c>
      <c r="P14" s="126">
        <f t="shared" si="0"/>
        <v>6</v>
      </c>
      <c r="Q14" s="128" t="s">
        <v>246</v>
      </c>
      <c r="R14" s="59" t="s">
        <v>26</v>
      </c>
      <c r="S14" s="59">
        <v>0</v>
      </c>
      <c r="T14" s="59">
        <v>0</v>
      </c>
      <c r="U14" s="59">
        <v>0</v>
      </c>
      <c r="V14" s="59">
        <v>0</v>
      </c>
      <c r="W14" s="59">
        <v>0</v>
      </c>
      <c r="X14" s="59">
        <v>0</v>
      </c>
      <c r="Y14" s="59">
        <v>1</v>
      </c>
      <c r="Z14" s="59">
        <v>0</v>
      </c>
      <c r="AB14" s="59">
        <v>0</v>
      </c>
      <c r="AC14" s="59">
        <v>5</v>
      </c>
    </row>
    <row r="15" spans="1:29" s="59" customFormat="1" ht="20.100000000000001" customHeight="1">
      <c r="A15" s="129" t="s">
        <v>264</v>
      </c>
      <c r="B15" s="126">
        <v>61</v>
      </c>
      <c r="C15" s="126">
        <v>39</v>
      </c>
      <c r="D15" s="126">
        <f t="shared" si="1"/>
        <v>100</v>
      </c>
      <c r="E15" s="126">
        <v>0</v>
      </c>
      <c r="F15" s="126">
        <v>0</v>
      </c>
      <c r="G15" s="126">
        <f t="shared" si="2"/>
        <v>0</v>
      </c>
      <c r="H15" s="126">
        <v>0</v>
      </c>
      <c r="I15" s="126">
        <v>0</v>
      </c>
      <c r="J15" s="126">
        <f>SUM(H15:I15)</f>
        <v>0</v>
      </c>
      <c r="K15" s="126">
        <v>36</v>
      </c>
      <c r="L15" s="126">
        <v>27</v>
      </c>
      <c r="M15" s="126">
        <f t="shared" si="4"/>
        <v>63</v>
      </c>
      <c r="N15" s="126">
        <f t="shared" si="5"/>
        <v>97</v>
      </c>
      <c r="O15" s="126">
        <f t="shared" si="6"/>
        <v>66</v>
      </c>
      <c r="P15" s="126">
        <f t="shared" si="0"/>
        <v>163</v>
      </c>
      <c r="Q15" s="130" t="s">
        <v>264</v>
      </c>
      <c r="R15" s="59" t="s">
        <v>28</v>
      </c>
      <c r="S15" s="59">
        <v>2</v>
      </c>
      <c r="T15" s="59">
        <v>3</v>
      </c>
      <c r="U15" s="59">
        <v>4</v>
      </c>
      <c r="V15" s="59">
        <v>4</v>
      </c>
      <c r="W15" s="59">
        <v>21</v>
      </c>
      <c r="X15" s="59">
        <v>8</v>
      </c>
      <c r="Y15" s="59">
        <v>16</v>
      </c>
      <c r="Z15" s="59">
        <v>8</v>
      </c>
      <c r="AA15" s="59">
        <v>10</v>
      </c>
      <c r="AB15" s="59">
        <v>6</v>
      </c>
      <c r="AC15" s="59">
        <v>8</v>
      </c>
    </row>
    <row r="16" spans="1:29" s="59" customFormat="1" ht="20.100000000000001" customHeight="1">
      <c r="A16" s="129" t="s">
        <v>265</v>
      </c>
      <c r="B16" s="126">
        <v>8</v>
      </c>
      <c r="C16" s="126">
        <v>0</v>
      </c>
      <c r="D16" s="126">
        <f t="shared" si="1"/>
        <v>8</v>
      </c>
      <c r="E16" s="126">
        <v>0</v>
      </c>
      <c r="F16" s="126">
        <v>0</v>
      </c>
      <c r="G16" s="126">
        <f t="shared" si="2"/>
        <v>0</v>
      </c>
      <c r="H16" s="126">
        <v>1</v>
      </c>
      <c r="I16" s="126">
        <v>0</v>
      </c>
      <c r="J16" s="126">
        <f t="shared" ref="J16:J20" si="7">SUM(H16:I16)</f>
        <v>1</v>
      </c>
      <c r="K16" s="126">
        <v>23</v>
      </c>
      <c r="L16" s="126">
        <v>0</v>
      </c>
      <c r="M16" s="126">
        <f t="shared" si="4"/>
        <v>23</v>
      </c>
      <c r="N16" s="126">
        <f t="shared" si="5"/>
        <v>32</v>
      </c>
      <c r="O16" s="126">
        <f t="shared" si="6"/>
        <v>0</v>
      </c>
      <c r="P16" s="126">
        <f t="shared" si="0"/>
        <v>32</v>
      </c>
      <c r="Q16" s="130" t="s">
        <v>265</v>
      </c>
      <c r="R16" s="59" t="s">
        <v>289</v>
      </c>
      <c r="S16" s="59">
        <v>0</v>
      </c>
      <c r="T16" s="59">
        <v>0</v>
      </c>
      <c r="U16" s="59">
        <v>0</v>
      </c>
      <c r="V16" s="59">
        <v>0</v>
      </c>
      <c r="W16" s="59">
        <v>3</v>
      </c>
      <c r="X16" s="59">
        <v>0</v>
      </c>
      <c r="Y16" s="59">
        <v>4</v>
      </c>
      <c r="Z16" s="59">
        <v>0</v>
      </c>
      <c r="AA16" s="59">
        <v>1</v>
      </c>
      <c r="AB16" s="59">
        <v>0</v>
      </c>
      <c r="AC16" s="59">
        <v>0</v>
      </c>
    </row>
    <row r="17" spans="1:29" s="59" customFormat="1" ht="20.100000000000001" customHeight="1">
      <c r="A17" s="129" t="s">
        <v>266</v>
      </c>
      <c r="B17" s="126">
        <v>0</v>
      </c>
      <c r="C17" s="126">
        <v>0</v>
      </c>
      <c r="D17" s="126">
        <f t="shared" si="1"/>
        <v>0</v>
      </c>
      <c r="E17" s="126">
        <v>0</v>
      </c>
      <c r="F17" s="126">
        <v>0</v>
      </c>
      <c r="G17" s="126">
        <f t="shared" si="2"/>
        <v>0</v>
      </c>
      <c r="H17" s="126">
        <v>0</v>
      </c>
      <c r="I17" s="126">
        <v>0</v>
      </c>
      <c r="J17" s="126">
        <f t="shared" si="7"/>
        <v>0</v>
      </c>
      <c r="K17" s="126">
        <v>1</v>
      </c>
      <c r="L17" s="126">
        <v>0</v>
      </c>
      <c r="M17" s="126">
        <f t="shared" si="4"/>
        <v>1</v>
      </c>
      <c r="N17" s="126">
        <f t="shared" si="5"/>
        <v>1</v>
      </c>
      <c r="O17" s="126">
        <f t="shared" si="6"/>
        <v>0</v>
      </c>
      <c r="P17" s="126">
        <f t="shared" si="0"/>
        <v>1</v>
      </c>
      <c r="Q17" s="130" t="s">
        <v>266</v>
      </c>
      <c r="R17" s="59" t="s">
        <v>32</v>
      </c>
      <c r="S17" s="59">
        <v>0</v>
      </c>
      <c r="T17" s="59">
        <v>0</v>
      </c>
      <c r="U17" s="59">
        <v>0</v>
      </c>
      <c r="V17" s="59">
        <v>0</v>
      </c>
      <c r="W17" s="59">
        <v>0</v>
      </c>
      <c r="X17" s="59">
        <v>0</v>
      </c>
      <c r="Y17" s="59">
        <v>0</v>
      </c>
      <c r="Z17" s="59">
        <v>0</v>
      </c>
      <c r="AA17" s="59">
        <v>0</v>
      </c>
      <c r="AB17" s="59">
        <v>0</v>
      </c>
      <c r="AC17" s="59">
        <v>0</v>
      </c>
    </row>
    <row r="18" spans="1:29" s="59" customFormat="1" ht="20.100000000000001" customHeight="1">
      <c r="A18" s="129" t="s">
        <v>267</v>
      </c>
      <c r="B18" s="126">
        <v>11</v>
      </c>
      <c r="C18" s="126">
        <v>0</v>
      </c>
      <c r="D18" s="126">
        <f t="shared" si="1"/>
        <v>11</v>
      </c>
      <c r="E18" s="126">
        <v>16</v>
      </c>
      <c r="F18" s="126">
        <v>38</v>
      </c>
      <c r="G18" s="126">
        <f t="shared" si="2"/>
        <v>54</v>
      </c>
      <c r="H18" s="126">
        <v>0</v>
      </c>
      <c r="I18" s="126">
        <v>0</v>
      </c>
      <c r="J18" s="126">
        <f t="shared" si="7"/>
        <v>0</v>
      </c>
      <c r="K18" s="126">
        <v>2</v>
      </c>
      <c r="L18" s="126">
        <v>0</v>
      </c>
      <c r="M18" s="126">
        <f t="shared" si="4"/>
        <v>2</v>
      </c>
      <c r="N18" s="126">
        <f t="shared" si="5"/>
        <v>29</v>
      </c>
      <c r="O18" s="126">
        <f t="shared" si="6"/>
        <v>38</v>
      </c>
      <c r="P18" s="126">
        <f t="shared" si="0"/>
        <v>67</v>
      </c>
      <c r="Q18" s="130" t="s">
        <v>267</v>
      </c>
      <c r="R18" s="59" t="s">
        <v>34</v>
      </c>
      <c r="S18" s="59">
        <v>0</v>
      </c>
      <c r="T18" s="59">
        <v>0</v>
      </c>
      <c r="U18" s="59">
        <v>0</v>
      </c>
      <c r="V18" s="59">
        <v>0</v>
      </c>
      <c r="W18" s="59">
        <v>0</v>
      </c>
      <c r="X18" s="59">
        <v>0</v>
      </c>
      <c r="Y18" s="59">
        <v>2</v>
      </c>
      <c r="Z18" s="59">
        <v>0</v>
      </c>
      <c r="AA18" s="59">
        <v>2</v>
      </c>
      <c r="AB18" s="59">
        <v>0</v>
      </c>
      <c r="AC18" s="59">
        <v>7</v>
      </c>
    </row>
    <row r="19" spans="1:29" s="59" customFormat="1" ht="20.100000000000001" customHeight="1">
      <c r="A19" s="129" t="s">
        <v>268</v>
      </c>
      <c r="B19" s="126">
        <v>5</v>
      </c>
      <c r="C19" s="126">
        <v>5</v>
      </c>
      <c r="D19" s="126">
        <f t="shared" si="1"/>
        <v>10</v>
      </c>
      <c r="E19" s="126">
        <v>25</v>
      </c>
      <c r="F19" s="126">
        <v>12</v>
      </c>
      <c r="G19" s="126">
        <f t="shared" si="2"/>
        <v>37</v>
      </c>
      <c r="H19" s="126">
        <v>0</v>
      </c>
      <c r="I19" s="126">
        <v>0</v>
      </c>
      <c r="J19" s="126">
        <f t="shared" si="7"/>
        <v>0</v>
      </c>
      <c r="K19" s="126">
        <v>0</v>
      </c>
      <c r="L19" s="126">
        <v>0</v>
      </c>
      <c r="M19" s="126">
        <f t="shared" si="4"/>
        <v>0</v>
      </c>
      <c r="N19" s="126">
        <f t="shared" si="5"/>
        <v>30</v>
      </c>
      <c r="O19" s="126">
        <f t="shared" si="6"/>
        <v>17</v>
      </c>
      <c r="P19" s="126">
        <f t="shared" si="0"/>
        <v>47</v>
      </c>
      <c r="Q19" s="130" t="s">
        <v>268</v>
      </c>
      <c r="R19" s="59" t="s">
        <v>36</v>
      </c>
      <c r="S19" s="59">
        <v>1</v>
      </c>
      <c r="T19" s="59">
        <v>1</v>
      </c>
      <c r="U19" s="59">
        <v>0</v>
      </c>
      <c r="V19" s="59">
        <v>0</v>
      </c>
      <c r="W19" s="59">
        <v>2</v>
      </c>
      <c r="X19" s="59">
        <v>4</v>
      </c>
      <c r="Y19" s="59">
        <v>0</v>
      </c>
      <c r="Z19" s="59">
        <v>0</v>
      </c>
      <c r="AA19" s="59">
        <v>2</v>
      </c>
      <c r="AB19" s="59">
        <v>0</v>
      </c>
      <c r="AC19" s="59">
        <v>0</v>
      </c>
    </row>
    <row r="20" spans="1:29" s="59" customFormat="1" ht="27.75" customHeight="1" thickBot="1">
      <c r="A20" s="50" t="s">
        <v>251</v>
      </c>
      <c r="B20" s="126">
        <v>3</v>
      </c>
      <c r="C20" s="126">
        <v>4</v>
      </c>
      <c r="D20" s="126">
        <f t="shared" si="1"/>
        <v>7</v>
      </c>
      <c r="E20" s="126">
        <v>17</v>
      </c>
      <c r="F20" s="126">
        <v>15</v>
      </c>
      <c r="G20" s="126">
        <f t="shared" si="2"/>
        <v>32</v>
      </c>
      <c r="H20" s="126">
        <v>0</v>
      </c>
      <c r="I20" s="126">
        <v>0</v>
      </c>
      <c r="J20" s="126">
        <f t="shared" si="7"/>
        <v>0</v>
      </c>
      <c r="K20" s="126">
        <v>0</v>
      </c>
      <c r="L20" s="126">
        <v>0</v>
      </c>
      <c r="M20" s="126">
        <f t="shared" si="4"/>
        <v>0</v>
      </c>
      <c r="N20" s="126">
        <f t="shared" si="5"/>
        <v>20</v>
      </c>
      <c r="O20" s="126">
        <f t="shared" si="6"/>
        <v>19</v>
      </c>
      <c r="P20" s="126">
        <f t="shared" ref="P20" si="8">M20+J20+G20+D20</f>
        <v>39</v>
      </c>
      <c r="Q20" s="132" t="s">
        <v>269</v>
      </c>
      <c r="R20" s="59" t="s">
        <v>40</v>
      </c>
      <c r="S20" s="59">
        <v>0</v>
      </c>
      <c r="T20" s="59">
        <v>0</v>
      </c>
      <c r="U20" s="59">
        <v>0</v>
      </c>
      <c r="V20" s="59">
        <v>2</v>
      </c>
      <c r="W20" s="59">
        <v>1</v>
      </c>
      <c r="X20" s="59">
        <v>1</v>
      </c>
      <c r="Y20" s="59">
        <v>0</v>
      </c>
      <c r="Z20" s="59">
        <v>1</v>
      </c>
      <c r="AA20" s="59">
        <v>2</v>
      </c>
      <c r="AB20" s="59">
        <v>0</v>
      </c>
      <c r="AC20" s="59">
        <v>0</v>
      </c>
    </row>
    <row r="21" spans="1:29" s="59" customFormat="1" ht="20.100000000000001" customHeight="1" thickTop="1" thickBot="1">
      <c r="A21" s="98" t="s">
        <v>4</v>
      </c>
      <c r="B21" s="133">
        <f>SUM(B8:B20)</f>
        <v>346</v>
      </c>
      <c r="C21" s="133">
        <f t="shared" ref="C21:P21" si="9">SUM(C8:C20)</f>
        <v>161</v>
      </c>
      <c r="D21" s="133">
        <f t="shared" si="9"/>
        <v>507</v>
      </c>
      <c r="E21" s="133">
        <f t="shared" si="9"/>
        <v>58</v>
      </c>
      <c r="F21" s="133">
        <f t="shared" si="9"/>
        <v>65</v>
      </c>
      <c r="G21" s="133">
        <f t="shared" si="9"/>
        <v>123</v>
      </c>
      <c r="H21" s="133">
        <f t="shared" si="9"/>
        <v>12</v>
      </c>
      <c r="I21" s="133">
        <f t="shared" si="9"/>
        <v>11</v>
      </c>
      <c r="J21" s="133">
        <f t="shared" si="9"/>
        <v>23</v>
      </c>
      <c r="K21" s="133">
        <f t="shared" si="9"/>
        <v>496</v>
      </c>
      <c r="L21" s="133">
        <f t="shared" si="9"/>
        <v>258</v>
      </c>
      <c r="M21" s="133">
        <f t="shared" si="9"/>
        <v>754</v>
      </c>
      <c r="N21" s="133">
        <f t="shared" si="9"/>
        <v>912</v>
      </c>
      <c r="O21" s="133">
        <f t="shared" si="9"/>
        <v>495</v>
      </c>
      <c r="P21" s="133">
        <f t="shared" si="9"/>
        <v>1407</v>
      </c>
      <c r="Q21" s="678" t="s">
        <v>8</v>
      </c>
      <c r="R21" s="59" t="s">
        <v>4</v>
      </c>
      <c r="S21" s="59">
        <v>15</v>
      </c>
      <c r="T21" s="59">
        <v>25</v>
      </c>
      <c r="U21" s="59">
        <v>13</v>
      </c>
      <c r="V21" s="59">
        <v>13</v>
      </c>
      <c r="W21" s="59">
        <v>54</v>
      </c>
      <c r="X21" s="59">
        <v>32</v>
      </c>
      <c r="Y21" s="59">
        <v>95</v>
      </c>
      <c r="Z21" s="59">
        <v>29</v>
      </c>
      <c r="AA21" s="59">
        <v>113</v>
      </c>
      <c r="AB21" s="59">
        <v>34</v>
      </c>
      <c r="AC21" s="59">
        <v>46</v>
      </c>
    </row>
    <row r="22" spans="1:29" ht="13.5" thickTop="1"/>
  </sheetData>
  <mergeCells count="15">
    <mergeCell ref="A1:Q1"/>
    <mergeCell ref="P3:Q3"/>
    <mergeCell ref="A4:A7"/>
    <mergeCell ref="B4:D4"/>
    <mergeCell ref="E4:G4"/>
    <mergeCell ref="H4:J4"/>
    <mergeCell ref="K4:M4"/>
    <mergeCell ref="N4:P4"/>
    <mergeCell ref="Q4:Q7"/>
    <mergeCell ref="B5:D5"/>
    <mergeCell ref="E5:G5"/>
    <mergeCell ref="H5:J5"/>
    <mergeCell ref="K5:M5"/>
    <mergeCell ref="N5:P5"/>
    <mergeCell ref="A2:Q2"/>
  </mergeCells>
  <printOptions horizontalCentered="1"/>
  <pageMargins left="1" right="1" top="1.5" bottom="1" header="1.5" footer="1"/>
  <pageSetup paperSize="9" scale="8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E55"/>
  <sheetViews>
    <sheetView rightToLeft="1" view="pageBreakPreview" topLeftCell="A31" zoomScale="80" zoomScaleNormal="100" zoomScaleSheetLayoutView="80" workbookViewId="0">
      <selection activeCell="D14" sqref="D14"/>
    </sheetView>
  </sheetViews>
  <sheetFormatPr defaultRowHeight="12.75"/>
  <cols>
    <col min="1" max="1" width="24.42578125" style="1" customWidth="1"/>
    <col min="2" max="2" width="16.5703125" style="1" customWidth="1"/>
    <col min="3" max="3" width="22.5703125" style="1" customWidth="1"/>
    <col min="4" max="4" width="22" style="1" customWidth="1"/>
    <col min="5" max="5" width="37.28515625" style="1" customWidth="1"/>
    <col min="6" max="16384" width="9.140625" style="1"/>
  </cols>
  <sheetData>
    <row r="1" spans="1:5">
      <c r="A1" s="1195" t="s">
        <v>78</v>
      </c>
      <c r="B1" s="1195"/>
      <c r="C1" s="1195"/>
      <c r="D1" s="1195"/>
      <c r="E1" s="1195"/>
    </row>
    <row r="2" spans="1:5" ht="15" customHeight="1">
      <c r="A2" s="1195"/>
      <c r="B2" s="1195"/>
      <c r="C2" s="1195"/>
      <c r="D2" s="1195"/>
      <c r="E2" s="1195"/>
    </row>
    <row r="3" spans="1:5" ht="34.5" customHeight="1">
      <c r="A3" s="1636" t="s">
        <v>79</v>
      </c>
      <c r="B3" s="1636"/>
      <c r="C3" s="1636"/>
      <c r="D3" s="1636"/>
      <c r="E3" s="1636"/>
    </row>
    <row r="4" spans="1:5" ht="18.75" thickBot="1">
      <c r="A4" s="2" t="s">
        <v>800</v>
      </c>
      <c r="B4" s="19"/>
      <c r="C4" s="19"/>
      <c r="D4" s="1168" t="s">
        <v>801</v>
      </c>
      <c r="E4" s="1168"/>
    </row>
    <row r="5" spans="1:5" ht="19.5" customHeight="1" thickTop="1">
      <c r="A5" s="1646" t="s">
        <v>80</v>
      </c>
      <c r="B5" s="450" t="s">
        <v>181</v>
      </c>
      <c r="C5" s="429" t="s">
        <v>182</v>
      </c>
      <c r="D5" s="429" t="s">
        <v>651</v>
      </c>
      <c r="E5" s="1566" t="s">
        <v>81</v>
      </c>
    </row>
    <row r="6" spans="1:5" ht="21.75" customHeight="1" thickBot="1">
      <c r="A6" s="1647"/>
      <c r="B6" s="431" t="s">
        <v>666</v>
      </c>
      <c r="C6" s="431" t="s">
        <v>667</v>
      </c>
      <c r="D6" s="443" t="s">
        <v>8</v>
      </c>
      <c r="E6" s="1568"/>
    </row>
    <row r="7" spans="1:5" ht="21" customHeight="1" thickTop="1">
      <c r="A7" s="25" t="s">
        <v>82</v>
      </c>
      <c r="B7" s="24">
        <v>15</v>
      </c>
      <c r="C7" s="24">
        <v>21</v>
      </c>
      <c r="D7" s="24">
        <f t="shared" ref="D7:D23" si="0">SUM(B7:C7)</f>
        <v>36</v>
      </c>
      <c r="E7" s="7" t="s">
        <v>83</v>
      </c>
    </row>
    <row r="8" spans="1:5" ht="22.5" customHeight="1">
      <c r="A8" s="25" t="s">
        <v>84</v>
      </c>
      <c r="B8" s="24">
        <v>152</v>
      </c>
      <c r="C8" s="24">
        <v>1456</v>
      </c>
      <c r="D8" s="24">
        <f t="shared" si="0"/>
        <v>1608</v>
      </c>
      <c r="E8" s="7" t="s">
        <v>85</v>
      </c>
    </row>
    <row r="9" spans="1:5" ht="21" customHeight="1">
      <c r="A9" s="25" t="s">
        <v>86</v>
      </c>
      <c r="B9" s="24">
        <v>19</v>
      </c>
      <c r="C9" s="24">
        <v>31</v>
      </c>
      <c r="D9" s="24">
        <f t="shared" si="0"/>
        <v>50</v>
      </c>
      <c r="E9" s="7" t="s">
        <v>87</v>
      </c>
    </row>
    <row r="10" spans="1:5" ht="20.25" customHeight="1">
      <c r="A10" s="25" t="s">
        <v>88</v>
      </c>
      <c r="B10" s="24">
        <v>29</v>
      </c>
      <c r="C10" s="24">
        <v>27</v>
      </c>
      <c r="D10" s="24">
        <f t="shared" si="0"/>
        <v>56</v>
      </c>
      <c r="E10" s="7" t="s">
        <v>89</v>
      </c>
    </row>
    <row r="11" spans="1:5" ht="21" customHeight="1">
      <c r="A11" s="25" t="s">
        <v>90</v>
      </c>
      <c r="B11" s="24">
        <v>37</v>
      </c>
      <c r="C11" s="24">
        <v>81</v>
      </c>
      <c r="D11" s="24">
        <f t="shared" si="0"/>
        <v>118</v>
      </c>
      <c r="E11" s="7" t="s">
        <v>91</v>
      </c>
    </row>
    <row r="12" spans="1:5" ht="18.75" customHeight="1">
      <c r="A12" s="25" t="s">
        <v>92</v>
      </c>
      <c r="B12" s="24">
        <v>25</v>
      </c>
      <c r="C12" s="24">
        <v>51</v>
      </c>
      <c r="D12" s="24">
        <f t="shared" si="0"/>
        <v>76</v>
      </c>
      <c r="E12" s="7" t="s">
        <v>93</v>
      </c>
    </row>
    <row r="13" spans="1:5" ht="20.25" customHeight="1">
      <c r="A13" s="25" t="s">
        <v>94</v>
      </c>
      <c r="B13" s="24">
        <v>23</v>
      </c>
      <c r="C13" s="24">
        <v>27</v>
      </c>
      <c r="D13" s="24">
        <f t="shared" si="0"/>
        <v>50</v>
      </c>
      <c r="E13" s="7" t="s">
        <v>95</v>
      </c>
    </row>
    <row r="14" spans="1:5" ht="24.75" customHeight="1">
      <c r="A14" s="27" t="s">
        <v>96</v>
      </c>
      <c r="B14" s="24">
        <v>0</v>
      </c>
      <c r="C14" s="24">
        <v>11</v>
      </c>
      <c r="D14" s="24">
        <f t="shared" si="0"/>
        <v>11</v>
      </c>
      <c r="E14" s="7" t="s">
        <v>97</v>
      </c>
    </row>
    <row r="15" spans="1:5" ht="27" customHeight="1">
      <c r="A15" s="25" t="s">
        <v>98</v>
      </c>
      <c r="B15" s="24">
        <v>6</v>
      </c>
      <c r="C15" s="24">
        <v>7</v>
      </c>
      <c r="D15" s="24">
        <f t="shared" si="0"/>
        <v>13</v>
      </c>
      <c r="E15" s="7" t="s">
        <v>99</v>
      </c>
    </row>
    <row r="16" spans="1:5" ht="24" customHeight="1">
      <c r="A16" s="25" t="s">
        <v>100</v>
      </c>
      <c r="B16" s="24">
        <v>1</v>
      </c>
      <c r="C16" s="24">
        <v>0</v>
      </c>
      <c r="D16" s="24">
        <f t="shared" si="0"/>
        <v>1</v>
      </c>
      <c r="E16" s="7" t="s">
        <v>101</v>
      </c>
    </row>
    <row r="17" spans="1:5" ht="24" customHeight="1">
      <c r="A17" s="25" t="s">
        <v>102</v>
      </c>
      <c r="B17" s="24">
        <v>0</v>
      </c>
      <c r="C17" s="24">
        <v>0</v>
      </c>
      <c r="D17" s="24">
        <f t="shared" si="0"/>
        <v>0</v>
      </c>
      <c r="E17" s="7" t="s">
        <v>103</v>
      </c>
    </row>
    <row r="18" spans="1:5" ht="20.25" customHeight="1">
      <c r="A18" s="25" t="s">
        <v>104</v>
      </c>
      <c r="B18" s="24">
        <v>24</v>
      </c>
      <c r="C18" s="24">
        <v>37</v>
      </c>
      <c r="D18" s="24">
        <f t="shared" si="0"/>
        <v>61</v>
      </c>
      <c r="E18" s="7" t="s">
        <v>105</v>
      </c>
    </row>
    <row r="19" spans="1:5" ht="20.25" customHeight="1">
      <c r="A19" s="25" t="s">
        <v>106</v>
      </c>
      <c r="B19" s="24">
        <v>31</v>
      </c>
      <c r="C19" s="24">
        <v>34</v>
      </c>
      <c r="D19" s="24">
        <f t="shared" si="0"/>
        <v>65</v>
      </c>
      <c r="E19" s="7" t="s">
        <v>107</v>
      </c>
    </row>
    <row r="20" spans="1:5" ht="25.5" customHeight="1">
      <c r="A20" s="25" t="s">
        <v>108</v>
      </c>
      <c r="B20" s="24">
        <v>24</v>
      </c>
      <c r="C20" s="24">
        <v>32</v>
      </c>
      <c r="D20" s="24">
        <f t="shared" si="0"/>
        <v>56</v>
      </c>
      <c r="E20" s="7" t="s">
        <v>109</v>
      </c>
    </row>
    <row r="21" spans="1:5" ht="21.75" hidden="1" customHeight="1">
      <c r="A21" s="25" t="s">
        <v>110</v>
      </c>
      <c r="B21" s="24"/>
      <c r="C21" s="24"/>
      <c r="D21" s="24">
        <f t="shared" si="0"/>
        <v>0</v>
      </c>
      <c r="E21" s="7" t="s">
        <v>111</v>
      </c>
    </row>
    <row r="22" spans="1:5" ht="20.25" customHeight="1" thickBot="1">
      <c r="A22" s="50" t="s">
        <v>112</v>
      </c>
      <c r="B22" s="24">
        <v>21</v>
      </c>
      <c r="C22" s="24">
        <v>31</v>
      </c>
      <c r="D22" s="24">
        <f t="shared" si="0"/>
        <v>52</v>
      </c>
      <c r="E22" s="52" t="s">
        <v>113</v>
      </c>
    </row>
    <row r="23" spans="1:5" ht="27" customHeight="1" thickTop="1" thickBot="1">
      <c r="A23" s="53" t="s">
        <v>114</v>
      </c>
      <c r="B23" s="54">
        <v>69</v>
      </c>
      <c r="C23" s="54">
        <v>36</v>
      </c>
      <c r="D23" s="54">
        <f t="shared" si="0"/>
        <v>105</v>
      </c>
      <c r="E23" s="55" t="s">
        <v>115</v>
      </c>
    </row>
    <row r="24" spans="1:5" ht="13.5" customHeight="1" thickTop="1">
      <c r="A24" s="895"/>
      <c r="B24" s="896"/>
      <c r="C24" s="896"/>
      <c r="D24" s="896"/>
      <c r="E24" s="897"/>
    </row>
    <row r="25" spans="1:5" ht="20.25" customHeight="1" thickBot="1">
      <c r="A25" s="2" t="s">
        <v>802</v>
      </c>
      <c r="B25" s="19"/>
      <c r="C25" s="19"/>
      <c r="D25" s="2"/>
      <c r="E25" s="2" t="s">
        <v>803</v>
      </c>
    </row>
    <row r="26" spans="1:5" ht="18.75" customHeight="1" thickTop="1">
      <c r="A26" s="1646" t="s">
        <v>80</v>
      </c>
      <c r="B26" s="34" t="s">
        <v>181</v>
      </c>
      <c r="C26" s="34" t="s">
        <v>182</v>
      </c>
      <c r="D26" s="428" t="s">
        <v>651</v>
      </c>
      <c r="E26" s="1566" t="s">
        <v>81</v>
      </c>
    </row>
    <row r="27" spans="1:5" ht="24" customHeight="1" thickBot="1">
      <c r="A27" s="1647"/>
      <c r="B27" s="432" t="s">
        <v>666</v>
      </c>
      <c r="C27" s="432" t="s">
        <v>667</v>
      </c>
      <c r="D27" s="432" t="s">
        <v>8</v>
      </c>
      <c r="E27" s="1568"/>
    </row>
    <row r="28" spans="1:5" ht="20.25" customHeight="1" thickTop="1">
      <c r="A28" s="25" t="s">
        <v>116</v>
      </c>
      <c r="B28" s="49">
        <v>23</v>
      </c>
      <c r="C28" s="49">
        <v>25</v>
      </c>
      <c r="D28" s="49">
        <f>SUM(B28:C28)</f>
        <v>48</v>
      </c>
      <c r="E28" s="7" t="s">
        <v>117</v>
      </c>
    </row>
    <row r="29" spans="1:5" ht="20.25" customHeight="1">
      <c r="A29" s="25" t="s">
        <v>118</v>
      </c>
      <c r="B29" s="24">
        <v>32</v>
      </c>
      <c r="C29" s="24">
        <v>33</v>
      </c>
      <c r="D29" s="24">
        <f t="shared" ref="D29:D53" si="1">SUM(B29:C29)</f>
        <v>65</v>
      </c>
      <c r="E29" s="7" t="s">
        <v>119</v>
      </c>
    </row>
    <row r="30" spans="1:5" ht="20.25" customHeight="1">
      <c r="A30" s="25" t="s">
        <v>120</v>
      </c>
      <c r="B30" s="24">
        <v>28</v>
      </c>
      <c r="C30" s="24">
        <v>29</v>
      </c>
      <c r="D30" s="24">
        <f t="shared" si="1"/>
        <v>57</v>
      </c>
      <c r="E30" s="7" t="s">
        <v>121</v>
      </c>
    </row>
    <row r="31" spans="1:5" ht="21" customHeight="1">
      <c r="A31" s="25" t="s">
        <v>122</v>
      </c>
      <c r="B31" s="24">
        <v>25</v>
      </c>
      <c r="C31" s="24">
        <v>24</v>
      </c>
      <c r="D31" s="24">
        <f t="shared" si="1"/>
        <v>49</v>
      </c>
      <c r="E31" s="7" t="s">
        <v>123</v>
      </c>
    </row>
    <row r="32" spans="1:5" ht="18.75" customHeight="1">
      <c r="A32" s="25" t="s">
        <v>124</v>
      </c>
      <c r="B32" s="24">
        <v>52</v>
      </c>
      <c r="C32" s="24">
        <v>34</v>
      </c>
      <c r="D32" s="24">
        <f t="shared" si="1"/>
        <v>86</v>
      </c>
      <c r="E32" s="7" t="s">
        <v>125</v>
      </c>
    </row>
    <row r="33" spans="1:5" ht="21" customHeight="1">
      <c r="A33" s="25" t="s">
        <v>126</v>
      </c>
      <c r="B33" s="24">
        <v>25</v>
      </c>
      <c r="C33" s="24">
        <v>30</v>
      </c>
      <c r="D33" s="24">
        <f t="shared" si="1"/>
        <v>55</v>
      </c>
      <c r="E33" s="7" t="s">
        <v>127</v>
      </c>
    </row>
    <row r="34" spans="1:5" ht="18.75" customHeight="1">
      <c r="A34" s="25" t="s">
        <v>128</v>
      </c>
      <c r="B34" s="24">
        <v>23</v>
      </c>
      <c r="C34" s="24">
        <v>23</v>
      </c>
      <c r="D34" s="24">
        <f t="shared" si="1"/>
        <v>46</v>
      </c>
      <c r="E34" s="7" t="s">
        <v>129</v>
      </c>
    </row>
    <row r="35" spans="1:5" ht="24" customHeight="1">
      <c r="A35" s="25" t="s">
        <v>130</v>
      </c>
      <c r="B35" s="24">
        <v>23</v>
      </c>
      <c r="C35" s="24">
        <v>32</v>
      </c>
      <c r="D35" s="24">
        <f t="shared" si="1"/>
        <v>55</v>
      </c>
      <c r="E35" s="7" t="s">
        <v>131</v>
      </c>
    </row>
    <row r="36" spans="1:5" ht="24" hidden="1" customHeight="1">
      <c r="A36" s="25" t="s">
        <v>132</v>
      </c>
      <c r="B36" s="24"/>
      <c r="C36" s="24"/>
      <c r="D36" s="24">
        <f t="shared" si="1"/>
        <v>0</v>
      </c>
      <c r="E36" s="7" t="s">
        <v>133</v>
      </c>
    </row>
    <row r="37" spans="1:5" ht="24" hidden="1" customHeight="1">
      <c r="A37" s="25" t="s">
        <v>134</v>
      </c>
      <c r="B37" s="24"/>
      <c r="C37" s="24"/>
      <c r="D37" s="24">
        <f t="shared" si="1"/>
        <v>0</v>
      </c>
      <c r="E37" s="7" t="s">
        <v>135</v>
      </c>
    </row>
    <row r="38" spans="1:5" ht="24" hidden="1" customHeight="1">
      <c r="A38" s="25" t="s">
        <v>136</v>
      </c>
      <c r="B38" s="24"/>
      <c r="C38" s="24"/>
      <c r="D38" s="24">
        <f t="shared" si="1"/>
        <v>0</v>
      </c>
      <c r="E38" s="7" t="s">
        <v>137</v>
      </c>
    </row>
    <row r="39" spans="1:5" ht="24" hidden="1" customHeight="1">
      <c r="A39" s="25" t="s">
        <v>138</v>
      </c>
      <c r="B39" s="24"/>
      <c r="C39" s="24"/>
      <c r="D39" s="24">
        <f t="shared" si="1"/>
        <v>0</v>
      </c>
      <c r="E39" s="7" t="s">
        <v>139</v>
      </c>
    </row>
    <row r="40" spans="1:5" ht="24" hidden="1" customHeight="1">
      <c r="A40" s="56" t="s">
        <v>140</v>
      </c>
      <c r="B40" s="24"/>
      <c r="C40" s="24"/>
      <c r="D40" s="24">
        <f t="shared" si="1"/>
        <v>0</v>
      </c>
      <c r="E40" s="57" t="s">
        <v>141</v>
      </c>
    </row>
    <row r="41" spans="1:5" ht="19.5" customHeight="1">
      <c r="A41" s="25" t="s">
        <v>142</v>
      </c>
      <c r="B41" s="24">
        <v>13</v>
      </c>
      <c r="C41" s="24">
        <v>19</v>
      </c>
      <c r="D41" s="24">
        <f t="shared" si="1"/>
        <v>32</v>
      </c>
      <c r="E41" s="7" t="s">
        <v>143</v>
      </c>
    </row>
    <row r="42" spans="1:5" ht="19.5" customHeight="1">
      <c r="A42" s="25" t="s">
        <v>144</v>
      </c>
      <c r="B42" s="24">
        <v>4</v>
      </c>
      <c r="C42" s="24">
        <v>13</v>
      </c>
      <c r="D42" s="24">
        <f t="shared" si="1"/>
        <v>17</v>
      </c>
      <c r="E42" s="7" t="s">
        <v>145</v>
      </c>
    </row>
    <row r="43" spans="1:5" ht="24" customHeight="1">
      <c r="A43" s="25" t="s">
        <v>136</v>
      </c>
      <c r="B43" s="24">
        <v>9</v>
      </c>
      <c r="C43" s="24">
        <v>22</v>
      </c>
      <c r="D43" s="24">
        <f t="shared" si="1"/>
        <v>31</v>
      </c>
      <c r="E43" s="7" t="s">
        <v>146</v>
      </c>
    </row>
    <row r="44" spans="1:5" ht="22.5" customHeight="1">
      <c r="A44" s="25" t="s">
        <v>138</v>
      </c>
      <c r="B44" s="24">
        <v>5</v>
      </c>
      <c r="C44" s="24">
        <v>19</v>
      </c>
      <c r="D44" s="24">
        <f t="shared" si="1"/>
        <v>24</v>
      </c>
      <c r="E44" s="7" t="s">
        <v>147</v>
      </c>
    </row>
    <row r="45" spans="1:5" ht="21" customHeight="1">
      <c r="A45" s="25" t="s">
        <v>148</v>
      </c>
      <c r="B45" s="24">
        <v>115</v>
      </c>
      <c r="C45" s="24">
        <v>137</v>
      </c>
      <c r="D45" s="24">
        <f t="shared" si="1"/>
        <v>252</v>
      </c>
      <c r="E45" s="7" t="s">
        <v>149</v>
      </c>
    </row>
    <row r="46" spans="1:5" ht="24.75" customHeight="1">
      <c r="A46" s="25" t="s">
        <v>150</v>
      </c>
      <c r="B46" s="26">
        <v>0</v>
      </c>
      <c r="C46" s="26">
        <v>0</v>
      </c>
      <c r="D46" s="26">
        <f t="shared" si="1"/>
        <v>0</v>
      </c>
      <c r="E46" s="7" t="s">
        <v>151</v>
      </c>
    </row>
    <row r="47" spans="1:5" ht="21" customHeight="1">
      <c r="A47" s="25" t="s">
        <v>134</v>
      </c>
      <c r="B47" s="24">
        <v>71</v>
      </c>
      <c r="C47" s="24">
        <v>53</v>
      </c>
      <c r="D47" s="24">
        <f t="shared" si="1"/>
        <v>124</v>
      </c>
      <c r="E47" s="7" t="s">
        <v>152</v>
      </c>
    </row>
    <row r="48" spans="1:5" ht="29.25" customHeight="1">
      <c r="A48" s="25" t="s">
        <v>153</v>
      </c>
      <c r="B48" s="24">
        <v>5</v>
      </c>
      <c r="C48" s="24">
        <v>8</v>
      </c>
      <c r="D48" s="24">
        <f t="shared" si="1"/>
        <v>13</v>
      </c>
      <c r="E48" s="7" t="s">
        <v>154</v>
      </c>
    </row>
    <row r="49" spans="1:5" ht="21" customHeight="1">
      <c r="A49" s="25" t="s">
        <v>155</v>
      </c>
      <c r="B49" s="24">
        <v>5</v>
      </c>
      <c r="C49" s="24">
        <v>12</v>
      </c>
      <c r="D49" s="24">
        <f t="shared" si="1"/>
        <v>17</v>
      </c>
      <c r="E49" s="7" t="s">
        <v>156</v>
      </c>
    </row>
    <row r="50" spans="1:5" ht="21" customHeight="1">
      <c r="A50" s="25" t="s">
        <v>157</v>
      </c>
      <c r="B50" s="24">
        <v>3</v>
      </c>
      <c r="C50" s="24">
        <v>5</v>
      </c>
      <c r="D50" s="24">
        <f t="shared" si="1"/>
        <v>8</v>
      </c>
      <c r="E50" s="7" t="s">
        <v>158</v>
      </c>
    </row>
    <row r="51" spans="1:5" ht="21" customHeight="1" thickBot="1">
      <c r="A51" s="25" t="s">
        <v>159</v>
      </c>
      <c r="B51" s="24">
        <v>20</v>
      </c>
      <c r="C51" s="24">
        <v>18</v>
      </c>
      <c r="D51" s="24">
        <f t="shared" si="1"/>
        <v>38</v>
      </c>
      <c r="E51" s="7" t="s">
        <v>160</v>
      </c>
    </row>
    <row r="52" spans="1:5" ht="21" hidden="1" customHeight="1">
      <c r="A52" s="25" t="s">
        <v>161</v>
      </c>
      <c r="B52" s="24"/>
      <c r="C52" s="24"/>
      <c r="D52" s="24">
        <f t="shared" si="1"/>
        <v>0</v>
      </c>
      <c r="E52" s="7" t="s">
        <v>162</v>
      </c>
    </row>
    <row r="53" spans="1:5" ht="21" hidden="1" customHeight="1">
      <c r="A53" s="50" t="s">
        <v>163</v>
      </c>
      <c r="B53" s="51"/>
      <c r="C53" s="51"/>
      <c r="D53" s="51">
        <f t="shared" si="1"/>
        <v>0</v>
      </c>
      <c r="E53" s="52" t="s">
        <v>164</v>
      </c>
    </row>
    <row r="54" spans="1:5" ht="21" customHeight="1" thickTop="1" thickBot="1">
      <c r="A54" s="58" t="s">
        <v>4</v>
      </c>
      <c r="B54" s="30">
        <f>SUM(B7:B23,B28:B51)</f>
        <v>957</v>
      </c>
      <c r="C54" s="30">
        <f>SUM(C7:C23,C28:C51)</f>
        <v>2418</v>
      </c>
      <c r="D54" s="30">
        <f>SUM(D7:D23,D28:D51)</f>
        <v>3375</v>
      </c>
      <c r="E54" s="12" t="s">
        <v>8</v>
      </c>
    </row>
    <row r="55" spans="1:5" ht="13.5" thickTop="1"/>
  </sheetData>
  <mergeCells count="7">
    <mergeCell ref="A26:A27"/>
    <mergeCell ref="E26:E27"/>
    <mergeCell ref="A1:E2"/>
    <mergeCell ref="A3:E3"/>
    <mergeCell ref="D4:E4"/>
    <mergeCell ref="A5:A6"/>
    <mergeCell ref="E5:E6"/>
  </mergeCells>
  <printOptions horizontalCentered="1"/>
  <pageMargins left="1" right="1" top="1.5" bottom="1" header="1.5" footer="1"/>
  <pageSetup paperSize="9" scale="85"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H26"/>
  <sheetViews>
    <sheetView rightToLeft="1" view="pageBreakPreview" zoomScale="82" zoomScaleNormal="100" zoomScaleSheetLayoutView="82" workbookViewId="0">
      <selection activeCell="D14" sqref="D14"/>
    </sheetView>
  </sheetViews>
  <sheetFormatPr defaultRowHeight="12.75"/>
  <cols>
    <col min="1" max="1" width="13.5703125" style="1" customWidth="1"/>
    <col min="2" max="5" width="9.140625" style="1"/>
    <col min="6" max="6" width="9.85546875" style="1" customWidth="1"/>
    <col min="7" max="7" width="10.85546875" style="1" customWidth="1"/>
    <col min="8" max="8" width="18.5703125" style="1" customWidth="1"/>
    <col min="9" max="16384" width="9.140625" style="1"/>
  </cols>
  <sheetData>
    <row r="2" spans="1:8">
      <c r="A2" s="1195" t="s">
        <v>165</v>
      </c>
      <c r="B2" s="1195"/>
      <c r="C2" s="1195"/>
      <c r="D2" s="1195"/>
      <c r="E2" s="1195"/>
      <c r="F2" s="1195"/>
      <c r="G2" s="1195"/>
      <c r="H2" s="1195"/>
    </row>
    <row r="3" spans="1:8" ht="24" customHeight="1">
      <c r="A3" s="1195"/>
      <c r="B3" s="1195"/>
      <c r="C3" s="1195"/>
      <c r="D3" s="1195"/>
      <c r="E3" s="1195"/>
      <c r="F3" s="1195"/>
      <c r="G3" s="1195"/>
      <c r="H3" s="1195"/>
    </row>
    <row r="4" spans="1:8" ht="33" customHeight="1">
      <c r="A4" s="1636" t="s">
        <v>166</v>
      </c>
      <c r="B4" s="1636"/>
      <c r="C4" s="1636"/>
      <c r="D4" s="1636"/>
      <c r="E4" s="1636"/>
      <c r="F4" s="1636"/>
      <c r="G4" s="1636"/>
      <c r="H4" s="1636"/>
    </row>
    <row r="5" spans="1:8" ht="16.5" thickBot="1">
      <c r="A5" s="2" t="s">
        <v>824</v>
      </c>
      <c r="B5" s="2"/>
      <c r="C5" s="2"/>
      <c r="D5" s="59"/>
      <c r="E5" s="2"/>
      <c r="F5" s="59"/>
      <c r="G5" s="59"/>
      <c r="H5" s="2" t="s">
        <v>825</v>
      </c>
    </row>
    <row r="6" spans="1:8" ht="18.75" customHeight="1" thickTop="1">
      <c r="A6" s="1646" t="s">
        <v>3</v>
      </c>
      <c r="B6" s="1645" t="s">
        <v>47</v>
      </c>
      <c r="C6" s="1645"/>
      <c r="D6" s="1642"/>
      <c r="E6" s="1645" t="s">
        <v>48</v>
      </c>
      <c r="F6" s="1645"/>
      <c r="G6" s="1645"/>
      <c r="H6" s="1566" t="s">
        <v>5</v>
      </c>
    </row>
    <row r="7" spans="1:8" ht="25.5" customHeight="1">
      <c r="A7" s="1193"/>
      <c r="B7" s="118" t="s">
        <v>181</v>
      </c>
      <c r="C7" s="430" t="s">
        <v>182</v>
      </c>
      <c r="D7" s="451" t="s">
        <v>651</v>
      </c>
      <c r="E7" s="118" t="s">
        <v>181</v>
      </c>
      <c r="F7" s="430" t="s">
        <v>182</v>
      </c>
      <c r="G7" s="430" t="s">
        <v>651</v>
      </c>
      <c r="H7" s="1567"/>
    </row>
    <row r="8" spans="1:8" ht="23.25" customHeight="1" thickBot="1">
      <c r="A8" s="1647"/>
      <c r="B8" s="431" t="s">
        <v>666</v>
      </c>
      <c r="C8" s="431" t="s">
        <v>667</v>
      </c>
      <c r="D8" s="452" t="s">
        <v>8</v>
      </c>
      <c r="E8" s="431" t="s">
        <v>666</v>
      </c>
      <c r="F8" s="431" t="s">
        <v>667</v>
      </c>
      <c r="G8" s="443" t="s">
        <v>8</v>
      </c>
      <c r="H8" s="1568"/>
    </row>
    <row r="9" spans="1:8" ht="19.5" customHeight="1" thickTop="1">
      <c r="A9" s="23" t="s">
        <v>12</v>
      </c>
      <c r="B9" s="39">
        <v>158</v>
      </c>
      <c r="C9" s="39">
        <v>158</v>
      </c>
      <c r="D9" s="349">
        <v>316</v>
      </c>
      <c r="E9" s="39">
        <v>112</v>
      </c>
      <c r="F9" s="39">
        <v>204</v>
      </c>
      <c r="G9" s="39">
        <v>316</v>
      </c>
      <c r="H9" s="4" t="s">
        <v>13</v>
      </c>
    </row>
    <row r="10" spans="1:8" ht="19.5" customHeight="1">
      <c r="A10" s="25" t="s">
        <v>14</v>
      </c>
      <c r="B10" s="39">
        <v>51</v>
      </c>
      <c r="C10" s="39">
        <v>42</v>
      </c>
      <c r="D10" s="350">
        <v>93</v>
      </c>
      <c r="E10" s="39">
        <v>24</v>
      </c>
      <c r="F10" s="39">
        <v>69</v>
      </c>
      <c r="G10" s="39">
        <v>93</v>
      </c>
      <c r="H10" s="7" t="s">
        <v>15</v>
      </c>
    </row>
    <row r="11" spans="1:8" ht="19.5" customHeight="1">
      <c r="A11" s="25" t="s">
        <v>16</v>
      </c>
      <c r="B11" s="39">
        <v>20</v>
      </c>
      <c r="C11" s="39">
        <v>29</v>
      </c>
      <c r="D11" s="350">
        <v>49</v>
      </c>
      <c r="E11" s="39">
        <v>8</v>
      </c>
      <c r="F11" s="39">
        <v>41</v>
      </c>
      <c r="G11" s="39">
        <v>49</v>
      </c>
      <c r="H11" s="7" t="s">
        <v>17</v>
      </c>
    </row>
    <row r="12" spans="1:8" ht="19.5" customHeight="1">
      <c r="A12" s="25" t="s">
        <v>18</v>
      </c>
      <c r="B12" s="39">
        <v>74</v>
      </c>
      <c r="C12" s="39">
        <v>50</v>
      </c>
      <c r="D12" s="350">
        <v>124</v>
      </c>
      <c r="E12" s="39">
        <v>38</v>
      </c>
      <c r="F12" s="39">
        <v>86</v>
      </c>
      <c r="G12" s="39">
        <v>124</v>
      </c>
      <c r="H12" s="7" t="s">
        <v>19</v>
      </c>
    </row>
    <row r="13" spans="1:8" ht="19.5" customHeight="1">
      <c r="A13" s="25" t="s">
        <v>20</v>
      </c>
      <c r="B13" s="39">
        <v>575</v>
      </c>
      <c r="C13" s="39">
        <v>451</v>
      </c>
      <c r="D13" s="350">
        <v>1026</v>
      </c>
      <c r="E13" s="39">
        <v>272</v>
      </c>
      <c r="F13" s="39">
        <v>754</v>
      </c>
      <c r="G13" s="39">
        <v>1026</v>
      </c>
      <c r="H13" s="7" t="s">
        <v>21</v>
      </c>
    </row>
    <row r="14" spans="1:8" ht="19.5" customHeight="1">
      <c r="A14" s="25" t="s">
        <v>22</v>
      </c>
      <c r="B14" s="39">
        <v>100</v>
      </c>
      <c r="C14" s="39">
        <v>111</v>
      </c>
      <c r="D14" s="350">
        <v>211</v>
      </c>
      <c r="E14" s="39">
        <v>70</v>
      </c>
      <c r="F14" s="39">
        <v>141</v>
      </c>
      <c r="G14" s="39">
        <v>211</v>
      </c>
      <c r="H14" s="7" t="s">
        <v>23</v>
      </c>
    </row>
    <row r="15" spans="1:8" ht="19.5" customHeight="1">
      <c r="A15" s="25" t="s">
        <v>24</v>
      </c>
      <c r="B15" s="39">
        <v>107</v>
      </c>
      <c r="C15" s="39">
        <v>119</v>
      </c>
      <c r="D15" s="350">
        <v>226</v>
      </c>
      <c r="E15" s="39">
        <v>62</v>
      </c>
      <c r="F15" s="39">
        <v>164</v>
      </c>
      <c r="G15" s="39">
        <v>226</v>
      </c>
      <c r="H15" s="7" t="s">
        <v>25</v>
      </c>
    </row>
    <row r="16" spans="1:8" ht="19.5" customHeight="1">
      <c r="A16" s="25" t="s">
        <v>26</v>
      </c>
      <c r="B16" s="39">
        <v>61</v>
      </c>
      <c r="C16" s="39">
        <v>56</v>
      </c>
      <c r="D16" s="350">
        <v>117</v>
      </c>
      <c r="E16" s="39">
        <v>39</v>
      </c>
      <c r="F16" s="39">
        <v>78</v>
      </c>
      <c r="G16" s="39">
        <v>117</v>
      </c>
      <c r="H16" s="7" t="s">
        <v>27</v>
      </c>
    </row>
    <row r="17" spans="1:8" ht="19.5" customHeight="1">
      <c r="A17" s="25" t="s">
        <v>28</v>
      </c>
      <c r="B17" s="39">
        <v>55</v>
      </c>
      <c r="C17" s="39">
        <v>37</v>
      </c>
      <c r="D17" s="350">
        <v>92</v>
      </c>
      <c r="E17" s="39">
        <v>29</v>
      </c>
      <c r="F17" s="39">
        <v>63</v>
      </c>
      <c r="G17" s="39">
        <v>92</v>
      </c>
      <c r="H17" s="7" t="s">
        <v>29</v>
      </c>
    </row>
    <row r="18" spans="1:8" ht="19.5" customHeight="1">
      <c r="A18" s="25" t="s">
        <v>30</v>
      </c>
      <c r="B18" s="39">
        <v>84</v>
      </c>
      <c r="C18" s="39">
        <v>140</v>
      </c>
      <c r="D18" s="350">
        <v>224</v>
      </c>
      <c r="E18" s="39">
        <v>52</v>
      </c>
      <c r="F18" s="39">
        <v>172</v>
      </c>
      <c r="G18" s="39">
        <v>224</v>
      </c>
      <c r="H18" s="7" t="s">
        <v>31</v>
      </c>
    </row>
    <row r="19" spans="1:8" ht="19.5" customHeight="1">
      <c r="A19" s="27" t="s">
        <v>32</v>
      </c>
      <c r="B19" s="39">
        <v>109</v>
      </c>
      <c r="C19" s="39">
        <v>100</v>
      </c>
      <c r="D19" s="350">
        <v>209</v>
      </c>
      <c r="E19" s="39">
        <v>62</v>
      </c>
      <c r="F19" s="39">
        <v>147</v>
      </c>
      <c r="G19" s="39">
        <v>209</v>
      </c>
      <c r="H19" s="7" t="s">
        <v>33</v>
      </c>
    </row>
    <row r="20" spans="1:8" ht="19.5" customHeight="1">
      <c r="A20" s="25" t="s">
        <v>34</v>
      </c>
      <c r="B20" s="39">
        <v>81</v>
      </c>
      <c r="C20" s="39">
        <v>87</v>
      </c>
      <c r="D20" s="350">
        <v>168</v>
      </c>
      <c r="E20" s="39">
        <v>56</v>
      </c>
      <c r="F20" s="39">
        <v>112</v>
      </c>
      <c r="G20" s="39">
        <v>168</v>
      </c>
      <c r="H20" s="7" t="s">
        <v>35</v>
      </c>
    </row>
    <row r="21" spans="1:8" ht="19.5" customHeight="1">
      <c r="A21" s="25" t="s">
        <v>36</v>
      </c>
      <c r="B21" s="39">
        <v>73</v>
      </c>
      <c r="C21" s="39">
        <v>52</v>
      </c>
      <c r="D21" s="350">
        <v>125</v>
      </c>
      <c r="E21" s="39">
        <v>33</v>
      </c>
      <c r="F21" s="39">
        <v>92</v>
      </c>
      <c r="G21" s="39">
        <v>125</v>
      </c>
      <c r="H21" s="7" t="s">
        <v>37</v>
      </c>
    </row>
    <row r="22" spans="1:8" ht="19.5" customHeight="1">
      <c r="A22" s="25" t="s">
        <v>38</v>
      </c>
      <c r="B22" s="39">
        <v>109</v>
      </c>
      <c r="C22" s="39">
        <v>80</v>
      </c>
      <c r="D22" s="350">
        <v>189</v>
      </c>
      <c r="E22" s="39">
        <v>62</v>
      </c>
      <c r="F22" s="39">
        <v>127</v>
      </c>
      <c r="G22" s="39">
        <v>189</v>
      </c>
      <c r="H22" s="9" t="s">
        <v>39</v>
      </c>
    </row>
    <row r="23" spans="1:8" ht="19.5" customHeight="1" thickBot="1">
      <c r="A23" s="50" t="s">
        <v>40</v>
      </c>
      <c r="B23" s="73">
        <v>114</v>
      </c>
      <c r="C23" s="73">
        <v>92</v>
      </c>
      <c r="D23" s="350">
        <v>206</v>
      </c>
      <c r="E23" s="73">
        <v>38</v>
      </c>
      <c r="F23" s="73">
        <v>168</v>
      </c>
      <c r="G23" s="73">
        <v>206</v>
      </c>
      <c r="H23" s="10" t="s">
        <v>41</v>
      </c>
    </row>
    <row r="24" spans="1:8" ht="19.5" customHeight="1" thickTop="1" thickBot="1">
      <c r="A24" s="58" t="s">
        <v>4</v>
      </c>
      <c r="B24" s="74">
        <f>SUM(B9:B23)</f>
        <v>1771</v>
      </c>
      <c r="C24" s="74">
        <f t="shared" ref="C24:G24" si="0">SUM(C9:C23)</f>
        <v>1604</v>
      </c>
      <c r="D24" s="351">
        <f t="shared" si="0"/>
        <v>3375</v>
      </c>
      <c r="E24" s="74">
        <f t="shared" si="0"/>
        <v>957</v>
      </c>
      <c r="F24" s="74">
        <f t="shared" si="0"/>
        <v>2418</v>
      </c>
      <c r="G24" s="74">
        <f t="shared" si="0"/>
        <v>3375</v>
      </c>
      <c r="H24" s="12" t="s">
        <v>8</v>
      </c>
    </row>
    <row r="25" spans="1:8" ht="13.5" thickTop="1"/>
    <row r="26" spans="1:8" ht="15.75">
      <c r="B26" s="32"/>
      <c r="C26" s="32"/>
      <c r="E26" s="32"/>
      <c r="F26" s="32"/>
    </row>
  </sheetData>
  <mergeCells count="6">
    <mergeCell ref="A2:H3"/>
    <mergeCell ref="A4:H4"/>
    <mergeCell ref="A6:A8"/>
    <mergeCell ref="B6:D6"/>
    <mergeCell ref="E6:G6"/>
    <mergeCell ref="H6:H8"/>
  </mergeCells>
  <printOptions horizontalCentered="1"/>
  <pageMargins left="0.98425196850393704" right="0.98425196850393704" top="1.4960629921259843" bottom="0.98425196850393704" header="1.4960629921259843" footer="0.98425196850393704"/>
  <pageSetup paperSize="9" scale="8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H24"/>
  <sheetViews>
    <sheetView rightToLeft="1" tabSelected="1" view="pageBreakPreview" zoomScale="80" zoomScaleNormal="100" zoomScaleSheetLayoutView="80" workbookViewId="0">
      <selection activeCell="D14" sqref="D14"/>
    </sheetView>
  </sheetViews>
  <sheetFormatPr defaultRowHeight="12.75"/>
  <cols>
    <col min="1" max="1" width="13.7109375" style="1" customWidth="1"/>
    <col min="2" max="2" width="13.140625" style="1" customWidth="1"/>
    <col min="3" max="3" width="14.85546875" style="1" customWidth="1"/>
    <col min="4" max="4" width="15.140625" style="1" customWidth="1"/>
    <col min="5" max="5" width="15.85546875" style="1" customWidth="1"/>
    <col min="6" max="16384" width="9.140625" style="1"/>
  </cols>
  <sheetData>
    <row r="2" spans="1:8">
      <c r="A2" s="1195" t="s">
        <v>167</v>
      </c>
      <c r="B2" s="1195"/>
      <c r="C2" s="1195"/>
      <c r="D2" s="1195"/>
      <c r="E2" s="1195"/>
    </row>
    <row r="3" spans="1:8" ht="41.25" customHeight="1">
      <c r="A3" s="1195"/>
      <c r="B3" s="1195"/>
      <c r="C3" s="1195"/>
      <c r="D3" s="1195"/>
      <c r="E3" s="1195"/>
    </row>
    <row r="4" spans="1:8" ht="48" customHeight="1">
      <c r="A4" s="1636" t="s">
        <v>168</v>
      </c>
      <c r="B4" s="1636"/>
      <c r="C4" s="1636"/>
      <c r="D4" s="1636"/>
      <c r="E4" s="1636"/>
      <c r="F4" s="60"/>
      <c r="G4" s="60"/>
      <c r="H4" s="60"/>
    </row>
    <row r="5" spans="1:8" ht="16.5" thickBot="1">
      <c r="A5" s="2" t="s">
        <v>826</v>
      </c>
      <c r="B5" s="2"/>
      <c r="C5" s="2"/>
      <c r="D5" s="1168" t="s">
        <v>827</v>
      </c>
      <c r="E5" s="1168"/>
    </row>
    <row r="6" spans="1:8" ht="24" customHeight="1" thickTop="1">
      <c r="A6" s="1162" t="s">
        <v>56</v>
      </c>
      <c r="B6" s="118" t="s">
        <v>181</v>
      </c>
      <c r="C6" s="430" t="s">
        <v>182</v>
      </c>
      <c r="D6" s="429" t="s">
        <v>651</v>
      </c>
      <c r="E6" s="1536" t="s">
        <v>57</v>
      </c>
    </row>
    <row r="7" spans="1:8" ht="24" customHeight="1" thickBot="1">
      <c r="A7" s="1191"/>
      <c r="B7" s="431" t="s">
        <v>666</v>
      </c>
      <c r="C7" s="431" t="s">
        <v>667</v>
      </c>
      <c r="D7" s="443" t="s">
        <v>8</v>
      </c>
      <c r="E7" s="1538"/>
    </row>
    <row r="8" spans="1:8" ht="20.25" customHeight="1" thickTop="1">
      <c r="A8" s="35" t="s">
        <v>58</v>
      </c>
      <c r="B8" s="49">
        <v>206</v>
      </c>
      <c r="C8" s="49">
        <v>225</v>
      </c>
      <c r="D8" s="49">
        <v>431</v>
      </c>
      <c r="E8" s="37" t="s">
        <v>58</v>
      </c>
    </row>
    <row r="9" spans="1:8" ht="20.25" customHeight="1">
      <c r="A9" s="38" t="s">
        <v>59</v>
      </c>
      <c r="B9" s="24">
        <v>171</v>
      </c>
      <c r="C9" s="24">
        <v>146</v>
      </c>
      <c r="D9" s="24">
        <v>317</v>
      </c>
      <c r="E9" s="40" t="s">
        <v>59</v>
      </c>
    </row>
    <row r="10" spans="1:8" ht="20.25" customHeight="1">
      <c r="A10" s="38" t="s">
        <v>60</v>
      </c>
      <c r="B10" s="24">
        <v>168</v>
      </c>
      <c r="C10" s="24">
        <v>141</v>
      </c>
      <c r="D10" s="24">
        <v>309</v>
      </c>
      <c r="E10" s="40" t="s">
        <v>60</v>
      </c>
    </row>
    <row r="11" spans="1:8" ht="20.25" customHeight="1">
      <c r="A11" s="38" t="s">
        <v>61</v>
      </c>
      <c r="B11" s="24">
        <v>176</v>
      </c>
      <c r="C11" s="24">
        <v>195</v>
      </c>
      <c r="D11" s="24">
        <v>371</v>
      </c>
      <c r="E11" s="40" t="s">
        <v>61</v>
      </c>
    </row>
    <row r="12" spans="1:8" ht="20.25" customHeight="1">
      <c r="A12" s="38" t="s">
        <v>62</v>
      </c>
      <c r="B12" s="24">
        <v>118</v>
      </c>
      <c r="C12" s="24">
        <v>112</v>
      </c>
      <c r="D12" s="24">
        <v>230</v>
      </c>
      <c r="E12" s="40" t="s">
        <v>62</v>
      </c>
    </row>
    <row r="13" spans="1:8" ht="20.25" customHeight="1">
      <c r="A13" s="38" t="s">
        <v>63</v>
      </c>
      <c r="B13" s="24">
        <v>106</v>
      </c>
      <c r="C13" s="24">
        <v>68</v>
      </c>
      <c r="D13" s="24">
        <v>174</v>
      </c>
      <c r="E13" s="40" t="s">
        <v>63</v>
      </c>
    </row>
    <row r="14" spans="1:8" ht="20.25" customHeight="1">
      <c r="A14" s="38" t="s">
        <v>64</v>
      </c>
      <c r="B14" s="24">
        <v>101</v>
      </c>
      <c r="C14" s="24">
        <v>67</v>
      </c>
      <c r="D14" s="24">
        <v>168</v>
      </c>
      <c r="E14" s="40" t="s">
        <v>64</v>
      </c>
    </row>
    <row r="15" spans="1:8" ht="20.25" customHeight="1">
      <c r="A15" s="38" t="s">
        <v>65</v>
      </c>
      <c r="B15" s="24">
        <v>116</v>
      </c>
      <c r="C15" s="24">
        <v>78</v>
      </c>
      <c r="D15" s="24">
        <v>194</v>
      </c>
      <c r="E15" s="40" t="s">
        <v>65</v>
      </c>
    </row>
    <row r="16" spans="1:8" ht="20.25" customHeight="1">
      <c r="A16" s="38" t="s">
        <v>66</v>
      </c>
      <c r="B16" s="24">
        <v>91</v>
      </c>
      <c r="C16" s="24">
        <v>83</v>
      </c>
      <c r="D16" s="24">
        <v>174</v>
      </c>
      <c r="E16" s="40" t="s">
        <v>66</v>
      </c>
    </row>
    <row r="17" spans="1:5" ht="20.25" customHeight="1">
      <c r="A17" s="38" t="s">
        <v>67</v>
      </c>
      <c r="B17" s="24">
        <v>91</v>
      </c>
      <c r="C17" s="24">
        <v>83</v>
      </c>
      <c r="D17" s="24">
        <v>174</v>
      </c>
      <c r="E17" s="40" t="s">
        <v>67</v>
      </c>
    </row>
    <row r="18" spans="1:5" ht="20.25" customHeight="1">
      <c r="A18" s="38" t="s">
        <v>68</v>
      </c>
      <c r="B18" s="24">
        <v>95</v>
      </c>
      <c r="C18" s="24">
        <v>78</v>
      </c>
      <c r="D18" s="24">
        <v>173</v>
      </c>
      <c r="E18" s="40" t="s">
        <v>68</v>
      </c>
    </row>
    <row r="19" spans="1:5" ht="20.25" customHeight="1">
      <c r="A19" s="38" t="s">
        <v>69</v>
      </c>
      <c r="B19" s="24">
        <v>75</v>
      </c>
      <c r="C19" s="24">
        <v>89</v>
      </c>
      <c r="D19" s="24">
        <v>164</v>
      </c>
      <c r="E19" s="40" t="s">
        <v>69</v>
      </c>
    </row>
    <row r="20" spans="1:5" ht="20.25" customHeight="1">
      <c r="A20" s="38" t="s">
        <v>70</v>
      </c>
      <c r="B20" s="24">
        <v>97</v>
      </c>
      <c r="C20" s="24">
        <v>94</v>
      </c>
      <c r="D20" s="24">
        <v>191</v>
      </c>
      <c r="E20" s="40" t="s">
        <v>70</v>
      </c>
    </row>
    <row r="21" spans="1:5" ht="20.25" customHeight="1">
      <c r="A21" s="38" t="s">
        <v>71</v>
      </c>
      <c r="B21" s="24">
        <v>83</v>
      </c>
      <c r="C21" s="24">
        <v>66</v>
      </c>
      <c r="D21" s="24">
        <v>149</v>
      </c>
      <c r="E21" s="40" t="s">
        <v>71</v>
      </c>
    </row>
    <row r="22" spans="1:5" ht="20.25" customHeight="1" thickBot="1">
      <c r="A22" s="41" t="s">
        <v>72</v>
      </c>
      <c r="B22" s="119">
        <v>77</v>
      </c>
      <c r="C22" s="119">
        <v>79</v>
      </c>
      <c r="D22" s="119">
        <v>156</v>
      </c>
      <c r="E22" s="61" t="s">
        <v>171</v>
      </c>
    </row>
    <row r="23" spans="1:5" ht="20.25" customHeight="1" thickTop="1" thickBot="1">
      <c r="A23" s="44" t="s">
        <v>4</v>
      </c>
      <c r="B23" s="142">
        <v>1771</v>
      </c>
      <c r="C23" s="142">
        <v>1604</v>
      </c>
      <c r="D23" s="142">
        <v>3375</v>
      </c>
      <c r="E23" s="31" t="s">
        <v>8</v>
      </c>
    </row>
    <row r="24" spans="1:5" ht="13.5" thickTop="1">
      <c r="B24" s="88"/>
      <c r="C24" s="88"/>
      <c r="D24" s="88"/>
    </row>
  </sheetData>
  <mergeCells count="5">
    <mergeCell ref="A2:E3"/>
    <mergeCell ref="A4:E4"/>
    <mergeCell ref="D5:E5"/>
    <mergeCell ref="A6:A7"/>
    <mergeCell ref="E6:E7"/>
  </mergeCells>
  <printOptions horizontalCentered="1"/>
  <pageMargins left="0.98425196850393704" right="0.98425196850393704" top="1.4960629921259843" bottom="0.98425196850393704" header="1.4960629921259843" footer="0.98425196850393704"/>
  <pageSetup paperSize="9" scale="8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109"/>
  <sheetViews>
    <sheetView rightToLeft="1" view="pageBreakPreview" zoomScale="75" zoomScaleNormal="100" zoomScaleSheetLayoutView="75" workbookViewId="0">
      <selection activeCell="U13" sqref="U13"/>
    </sheetView>
  </sheetViews>
  <sheetFormatPr defaultRowHeight="12.75"/>
  <cols>
    <col min="1" max="1" width="9.42578125" style="1" customWidth="1"/>
    <col min="2" max="2" width="7" style="1" customWidth="1"/>
    <col min="3" max="3" width="7.28515625" style="1" customWidth="1"/>
    <col min="4" max="4" width="7.5703125" style="1" customWidth="1"/>
    <col min="5" max="5" width="9.42578125" style="1" customWidth="1"/>
    <col min="6" max="6" width="6.85546875" style="1" customWidth="1"/>
    <col min="7" max="7" width="8.140625" style="1" customWidth="1"/>
    <col min="8" max="8" width="7" style="1" bestFit="1" customWidth="1"/>
    <col min="9" max="9" width="8.140625" style="1" customWidth="1"/>
    <col min="10" max="10" width="7" style="1" bestFit="1" customWidth="1"/>
    <col min="11" max="12" width="8" style="1" customWidth="1"/>
    <col min="13" max="13" width="7.85546875" style="1" customWidth="1"/>
    <col min="14" max="14" width="6.28515625" style="1" customWidth="1"/>
    <col min="15" max="15" width="8.140625" style="1" customWidth="1"/>
    <col min="16" max="16" width="6.85546875" style="1" customWidth="1"/>
    <col min="17" max="17" width="8.140625" style="1" customWidth="1"/>
    <col min="18" max="18" width="8.7109375" style="1" customWidth="1"/>
    <col min="19" max="19" width="16.7109375" style="1" customWidth="1"/>
    <col min="20" max="16384" width="9.140625" style="1"/>
  </cols>
  <sheetData>
    <row r="1" spans="1:19" ht="24" customHeight="1">
      <c r="A1" s="1180" t="s">
        <v>965</v>
      </c>
      <c r="B1" s="1180"/>
      <c r="C1" s="1180"/>
      <c r="D1" s="1180"/>
      <c r="E1" s="1180"/>
      <c r="F1" s="1180"/>
      <c r="G1" s="1180"/>
      <c r="H1" s="1180"/>
      <c r="I1" s="1180"/>
      <c r="J1" s="1180"/>
      <c r="K1" s="1180"/>
      <c r="L1" s="1180"/>
      <c r="M1" s="1180"/>
      <c r="N1" s="1180"/>
      <c r="O1" s="1180"/>
      <c r="P1" s="1180"/>
      <c r="Q1" s="1180"/>
      <c r="R1" s="1180"/>
      <c r="S1" s="1180"/>
    </row>
    <row r="2" spans="1:19" ht="27.75" customHeight="1">
      <c r="A2" s="1181" t="s">
        <v>270</v>
      </c>
      <c r="B2" s="1181"/>
      <c r="C2" s="1181"/>
      <c r="D2" s="1181"/>
      <c r="E2" s="1181"/>
      <c r="F2" s="1181"/>
      <c r="G2" s="1181"/>
      <c r="H2" s="1181"/>
      <c r="I2" s="1181"/>
      <c r="J2" s="1181"/>
      <c r="K2" s="1181"/>
      <c r="L2" s="1181"/>
      <c r="M2" s="1181"/>
      <c r="N2" s="1181"/>
      <c r="O2" s="1181"/>
      <c r="P2" s="1181"/>
      <c r="Q2" s="1181"/>
      <c r="R2" s="1181"/>
      <c r="S2" s="1181"/>
    </row>
    <row r="3" spans="1:19" ht="27.75" customHeight="1" thickBot="1">
      <c r="A3" s="2" t="s">
        <v>271</v>
      </c>
      <c r="B3" s="2"/>
      <c r="C3" s="2"/>
      <c r="D3" s="2"/>
      <c r="E3" s="2"/>
      <c r="F3" s="2"/>
      <c r="G3" s="2"/>
      <c r="H3" s="2"/>
      <c r="I3" s="2"/>
      <c r="J3" s="2"/>
      <c r="K3" s="2"/>
      <c r="L3" s="2"/>
      <c r="M3" s="2"/>
      <c r="N3" s="2"/>
      <c r="O3" s="2"/>
      <c r="P3" s="2"/>
      <c r="Q3" s="2"/>
      <c r="R3" s="2"/>
      <c r="S3" s="134" t="s">
        <v>272</v>
      </c>
    </row>
    <row r="4" spans="1:19" s="88" customFormat="1" ht="25.5" customHeight="1" thickTop="1">
      <c r="A4" s="1182" t="s">
        <v>3</v>
      </c>
      <c r="B4" s="1182" t="s">
        <v>624</v>
      </c>
      <c r="C4" s="1182"/>
      <c r="D4" s="1182" t="s">
        <v>273</v>
      </c>
      <c r="E4" s="1182"/>
      <c r="F4" s="1182" t="s">
        <v>186</v>
      </c>
      <c r="G4" s="1182"/>
      <c r="H4" s="1182" t="s">
        <v>187</v>
      </c>
      <c r="I4" s="1182"/>
      <c r="J4" s="1182" t="s">
        <v>188</v>
      </c>
      <c r="K4" s="1182"/>
      <c r="L4" s="1182" t="s">
        <v>274</v>
      </c>
      <c r="M4" s="1182"/>
      <c r="N4" s="1182" t="s">
        <v>275</v>
      </c>
      <c r="O4" s="1182"/>
      <c r="P4" s="1182" t="s">
        <v>345</v>
      </c>
      <c r="Q4" s="1182"/>
      <c r="R4" s="1182"/>
      <c r="S4" s="1182" t="s">
        <v>5</v>
      </c>
    </row>
    <row r="5" spans="1:19" s="88" customFormat="1" ht="33" customHeight="1">
      <c r="A5" s="1183"/>
      <c r="B5" s="1185" t="s">
        <v>721</v>
      </c>
      <c r="C5" s="1185"/>
      <c r="D5" s="1185" t="s">
        <v>276</v>
      </c>
      <c r="E5" s="1185"/>
      <c r="F5" s="1185" t="s">
        <v>277</v>
      </c>
      <c r="G5" s="1185"/>
      <c r="H5" s="1185" t="s">
        <v>278</v>
      </c>
      <c r="I5" s="1185"/>
      <c r="J5" s="1185" t="s">
        <v>279</v>
      </c>
      <c r="K5" s="1185"/>
      <c r="L5" s="1185" t="s">
        <v>280</v>
      </c>
      <c r="M5" s="1185"/>
      <c r="N5" s="1186" t="s">
        <v>281</v>
      </c>
      <c r="O5" s="1186"/>
      <c r="P5" s="1185" t="s">
        <v>8</v>
      </c>
      <c r="Q5" s="1185"/>
      <c r="R5" s="1185"/>
      <c r="S5" s="1183"/>
    </row>
    <row r="6" spans="1:19" s="88" customFormat="1" ht="20.100000000000001" customHeight="1">
      <c r="A6" s="1183"/>
      <c r="B6" s="845" t="s">
        <v>181</v>
      </c>
      <c r="C6" s="845" t="s">
        <v>182</v>
      </c>
      <c r="D6" s="845" t="s">
        <v>181</v>
      </c>
      <c r="E6" s="845" t="s">
        <v>182</v>
      </c>
      <c r="F6" s="845" t="s">
        <v>181</v>
      </c>
      <c r="G6" s="845" t="s">
        <v>182</v>
      </c>
      <c r="H6" s="845" t="s">
        <v>181</v>
      </c>
      <c r="I6" s="845" t="s">
        <v>182</v>
      </c>
      <c r="J6" s="845" t="s">
        <v>181</v>
      </c>
      <c r="K6" s="845" t="s">
        <v>182</v>
      </c>
      <c r="L6" s="845" t="s">
        <v>181</v>
      </c>
      <c r="M6" s="845" t="s">
        <v>182</v>
      </c>
      <c r="N6" s="845" t="s">
        <v>181</v>
      </c>
      <c r="O6" s="845" t="s">
        <v>182</v>
      </c>
      <c r="P6" s="845" t="s">
        <v>181</v>
      </c>
      <c r="Q6" s="845" t="s">
        <v>182</v>
      </c>
      <c r="R6" s="846" t="s">
        <v>651</v>
      </c>
      <c r="S6" s="1183"/>
    </row>
    <row r="7" spans="1:19" s="88" customFormat="1" ht="20.100000000000001" customHeight="1" thickBot="1">
      <c r="A7" s="1184"/>
      <c r="B7" s="847" t="s">
        <v>666</v>
      </c>
      <c r="C7" s="847" t="s">
        <v>667</v>
      </c>
      <c r="D7" s="847" t="s">
        <v>666</v>
      </c>
      <c r="E7" s="847" t="s">
        <v>667</v>
      </c>
      <c r="F7" s="847" t="s">
        <v>666</v>
      </c>
      <c r="G7" s="847" t="s">
        <v>667</v>
      </c>
      <c r="H7" s="847" t="s">
        <v>666</v>
      </c>
      <c r="I7" s="847" t="s">
        <v>667</v>
      </c>
      <c r="J7" s="847" t="s">
        <v>666</v>
      </c>
      <c r="K7" s="847" t="s">
        <v>667</v>
      </c>
      <c r="L7" s="847" t="s">
        <v>666</v>
      </c>
      <c r="M7" s="847" t="s">
        <v>667</v>
      </c>
      <c r="N7" s="847" t="s">
        <v>666</v>
      </c>
      <c r="O7" s="847" t="s">
        <v>667</v>
      </c>
      <c r="P7" s="847" t="s">
        <v>666</v>
      </c>
      <c r="Q7" s="847" t="s">
        <v>667</v>
      </c>
      <c r="R7" s="854" t="s">
        <v>8</v>
      </c>
      <c r="S7" s="1184"/>
    </row>
    <row r="8" spans="1:19" ht="20.100000000000001" customHeight="1" thickTop="1">
      <c r="A8" s="136" t="s">
        <v>12</v>
      </c>
      <c r="B8" s="841">
        <v>3</v>
      </c>
      <c r="C8" s="841">
        <v>2</v>
      </c>
      <c r="D8" s="841">
        <v>8</v>
      </c>
      <c r="E8" s="841">
        <v>18</v>
      </c>
      <c r="F8" s="841">
        <v>1</v>
      </c>
      <c r="G8" s="841">
        <v>6</v>
      </c>
      <c r="H8" s="841">
        <v>2</v>
      </c>
      <c r="I8" s="841">
        <v>2</v>
      </c>
      <c r="J8" s="841">
        <v>2</v>
      </c>
      <c r="K8" s="841">
        <v>2</v>
      </c>
      <c r="L8" s="841">
        <v>5</v>
      </c>
      <c r="M8" s="841">
        <v>10</v>
      </c>
      <c r="N8" s="841">
        <v>0</v>
      </c>
      <c r="O8" s="841">
        <v>0</v>
      </c>
      <c r="P8" s="841">
        <f>SUM(N8,L8,J8,H8,F8,D8,B8)</f>
        <v>21</v>
      </c>
      <c r="Q8" s="841">
        <f>SUM(O8,M8,K8,I8,G8,E8,C8)</f>
        <v>40</v>
      </c>
      <c r="R8" s="841">
        <f>SUM(P8:Q8)</f>
        <v>61</v>
      </c>
      <c r="S8" s="4" t="s">
        <v>13</v>
      </c>
    </row>
    <row r="9" spans="1:19" ht="20.100000000000001" customHeight="1">
      <c r="A9" s="137" t="s">
        <v>14</v>
      </c>
      <c r="B9" s="115">
        <v>3</v>
      </c>
      <c r="C9" s="115">
        <v>2</v>
      </c>
      <c r="D9" s="115">
        <v>7</v>
      </c>
      <c r="E9" s="115">
        <v>9</v>
      </c>
      <c r="F9" s="115">
        <v>2</v>
      </c>
      <c r="G9" s="115">
        <v>2</v>
      </c>
      <c r="H9" s="115">
        <v>0</v>
      </c>
      <c r="I9" s="115">
        <v>1</v>
      </c>
      <c r="J9" s="115">
        <v>1</v>
      </c>
      <c r="K9" s="115">
        <v>4</v>
      </c>
      <c r="L9" s="115">
        <v>19</v>
      </c>
      <c r="M9" s="115">
        <v>18</v>
      </c>
      <c r="N9" s="115">
        <v>0</v>
      </c>
      <c r="O9" s="115">
        <v>1</v>
      </c>
      <c r="P9" s="115">
        <f>SUM(N9,L9,J9,H9,F9,D9,B9)</f>
        <v>32</v>
      </c>
      <c r="Q9" s="115">
        <f>SUM(O9,M9,K9,I9,G9,E9,C9)</f>
        <v>37</v>
      </c>
      <c r="R9" s="115">
        <f>SUM(P9:Q9)</f>
        <v>69</v>
      </c>
      <c r="S9" s="7" t="s">
        <v>15</v>
      </c>
    </row>
    <row r="10" spans="1:19" ht="20.100000000000001" customHeight="1">
      <c r="A10" s="137" t="s">
        <v>16</v>
      </c>
      <c r="B10" s="115">
        <v>5</v>
      </c>
      <c r="C10" s="115">
        <v>1</v>
      </c>
      <c r="D10" s="115">
        <v>14</v>
      </c>
      <c r="E10" s="115">
        <v>2</v>
      </c>
      <c r="F10" s="115">
        <v>0</v>
      </c>
      <c r="G10" s="115">
        <v>1</v>
      </c>
      <c r="H10" s="115">
        <v>5</v>
      </c>
      <c r="I10" s="115">
        <v>5</v>
      </c>
      <c r="J10" s="115">
        <v>4</v>
      </c>
      <c r="K10" s="115">
        <v>14</v>
      </c>
      <c r="L10" s="115">
        <v>19</v>
      </c>
      <c r="M10" s="115">
        <v>3</v>
      </c>
      <c r="N10" s="115">
        <v>0</v>
      </c>
      <c r="O10" s="115">
        <v>0</v>
      </c>
      <c r="P10" s="115">
        <f t="shared" ref="P10:P22" si="0">SUM(N10,L10,J10,H10,F10,D10,B10)</f>
        <v>47</v>
      </c>
      <c r="Q10" s="115">
        <f t="shared" ref="Q10:Q22" si="1">SUM(O10,M10,K10,I10,G10,E10,C10)</f>
        <v>26</v>
      </c>
      <c r="R10" s="115">
        <f t="shared" ref="R10:R22" si="2">SUM(P10:Q10)</f>
        <v>73</v>
      </c>
      <c r="S10" s="7" t="s">
        <v>178</v>
      </c>
    </row>
    <row r="11" spans="1:19" ht="20.100000000000001" customHeight="1">
      <c r="A11" s="137" t="s">
        <v>18</v>
      </c>
      <c r="B11" s="115">
        <v>0</v>
      </c>
      <c r="C11" s="115">
        <v>1</v>
      </c>
      <c r="D11" s="115">
        <v>5</v>
      </c>
      <c r="E11" s="115">
        <v>1</v>
      </c>
      <c r="F11" s="115">
        <v>0</v>
      </c>
      <c r="G11" s="115">
        <v>0</v>
      </c>
      <c r="H11" s="115">
        <v>5</v>
      </c>
      <c r="I11" s="115">
        <v>5</v>
      </c>
      <c r="J11" s="115">
        <v>2</v>
      </c>
      <c r="K11" s="115">
        <v>2</v>
      </c>
      <c r="L11" s="115">
        <v>6</v>
      </c>
      <c r="M11" s="115">
        <v>2</v>
      </c>
      <c r="N11" s="115">
        <v>0</v>
      </c>
      <c r="O11" s="115">
        <v>1</v>
      </c>
      <c r="P11" s="115">
        <f t="shared" si="0"/>
        <v>18</v>
      </c>
      <c r="Q11" s="115">
        <f t="shared" si="1"/>
        <v>12</v>
      </c>
      <c r="R11" s="115">
        <f t="shared" si="2"/>
        <v>30</v>
      </c>
      <c r="S11" s="7" t="s">
        <v>19</v>
      </c>
    </row>
    <row r="12" spans="1:19" ht="20.100000000000001" customHeight="1">
      <c r="A12" s="137" t="s">
        <v>20</v>
      </c>
      <c r="B12" s="115">
        <v>41</v>
      </c>
      <c r="C12" s="115">
        <v>44</v>
      </c>
      <c r="D12" s="115">
        <v>50</v>
      </c>
      <c r="E12" s="115">
        <v>34</v>
      </c>
      <c r="F12" s="115">
        <v>33</v>
      </c>
      <c r="G12" s="115">
        <v>33</v>
      </c>
      <c r="H12" s="115">
        <v>45</v>
      </c>
      <c r="I12" s="115">
        <v>44</v>
      </c>
      <c r="J12" s="115">
        <v>18</v>
      </c>
      <c r="K12" s="115">
        <v>62</v>
      </c>
      <c r="L12" s="115">
        <v>79</v>
      </c>
      <c r="M12" s="115">
        <v>219</v>
      </c>
      <c r="N12" s="115">
        <v>5</v>
      </c>
      <c r="O12" s="115">
        <v>13</v>
      </c>
      <c r="P12" s="115">
        <f t="shared" si="0"/>
        <v>271</v>
      </c>
      <c r="Q12" s="115">
        <f t="shared" si="1"/>
        <v>449</v>
      </c>
      <c r="R12" s="115">
        <f t="shared" si="2"/>
        <v>720</v>
      </c>
      <c r="S12" s="7" t="s">
        <v>21</v>
      </c>
    </row>
    <row r="13" spans="1:19" ht="20.100000000000001" customHeight="1">
      <c r="A13" s="137" t="s">
        <v>22</v>
      </c>
      <c r="B13" s="115">
        <v>10</v>
      </c>
      <c r="C13" s="115">
        <v>7</v>
      </c>
      <c r="D13" s="115">
        <v>15</v>
      </c>
      <c r="E13" s="115">
        <v>23</v>
      </c>
      <c r="F13" s="115">
        <v>5</v>
      </c>
      <c r="G13" s="115">
        <v>6</v>
      </c>
      <c r="H13" s="115">
        <v>14</v>
      </c>
      <c r="I13" s="115">
        <v>8</v>
      </c>
      <c r="J13" s="115">
        <v>8</v>
      </c>
      <c r="K13" s="115">
        <v>8</v>
      </c>
      <c r="L13" s="115">
        <v>26</v>
      </c>
      <c r="M13" s="115">
        <v>74</v>
      </c>
      <c r="N13" s="115">
        <v>3</v>
      </c>
      <c r="O13" s="115">
        <v>2</v>
      </c>
      <c r="P13" s="115">
        <f t="shared" si="0"/>
        <v>81</v>
      </c>
      <c r="Q13" s="115">
        <f t="shared" si="1"/>
        <v>128</v>
      </c>
      <c r="R13" s="115">
        <f t="shared" si="2"/>
        <v>209</v>
      </c>
      <c r="S13" s="7" t="s">
        <v>23</v>
      </c>
    </row>
    <row r="14" spans="1:19" ht="20.100000000000001" customHeight="1">
      <c r="A14" s="137" t="s">
        <v>24</v>
      </c>
      <c r="B14" s="115">
        <v>11</v>
      </c>
      <c r="C14" s="115">
        <v>12</v>
      </c>
      <c r="D14" s="115">
        <v>57</v>
      </c>
      <c r="E14" s="115">
        <v>22</v>
      </c>
      <c r="F14" s="115">
        <v>8</v>
      </c>
      <c r="G14" s="115">
        <v>4</v>
      </c>
      <c r="H14" s="115">
        <v>9</v>
      </c>
      <c r="I14" s="115">
        <v>6</v>
      </c>
      <c r="J14" s="115">
        <v>5</v>
      </c>
      <c r="K14" s="115">
        <v>15</v>
      </c>
      <c r="L14" s="115">
        <v>23</v>
      </c>
      <c r="M14" s="115">
        <v>70</v>
      </c>
      <c r="N14" s="115">
        <v>0</v>
      </c>
      <c r="O14" s="115">
        <v>1</v>
      </c>
      <c r="P14" s="115">
        <f t="shared" si="0"/>
        <v>113</v>
      </c>
      <c r="Q14" s="115">
        <f t="shared" si="1"/>
        <v>130</v>
      </c>
      <c r="R14" s="115">
        <f t="shared" si="2"/>
        <v>243</v>
      </c>
      <c r="S14" s="7" t="s">
        <v>25</v>
      </c>
    </row>
    <row r="15" spans="1:19" ht="20.100000000000001" customHeight="1">
      <c r="A15" s="137" t="s">
        <v>26</v>
      </c>
      <c r="B15" s="115">
        <v>0</v>
      </c>
      <c r="C15" s="115">
        <v>1</v>
      </c>
      <c r="D15" s="115">
        <v>11</v>
      </c>
      <c r="E15" s="115">
        <v>6</v>
      </c>
      <c r="F15" s="115">
        <v>6</v>
      </c>
      <c r="G15" s="115">
        <v>2</v>
      </c>
      <c r="H15" s="115">
        <v>4</v>
      </c>
      <c r="I15" s="115">
        <v>4</v>
      </c>
      <c r="J15" s="115">
        <v>6</v>
      </c>
      <c r="K15" s="115">
        <v>8</v>
      </c>
      <c r="L15" s="115">
        <v>14</v>
      </c>
      <c r="M15" s="115">
        <v>10</v>
      </c>
      <c r="N15" s="115">
        <v>0</v>
      </c>
      <c r="O15" s="115">
        <v>1</v>
      </c>
      <c r="P15" s="115">
        <f t="shared" si="0"/>
        <v>41</v>
      </c>
      <c r="Q15" s="115">
        <f t="shared" si="1"/>
        <v>32</v>
      </c>
      <c r="R15" s="115">
        <f t="shared" si="2"/>
        <v>73</v>
      </c>
      <c r="S15" s="7" t="s">
        <v>27</v>
      </c>
    </row>
    <row r="16" spans="1:19" ht="18" customHeight="1">
      <c r="A16" s="853" t="s">
        <v>28</v>
      </c>
      <c r="B16" s="115">
        <v>2</v>
      </c>
      <c r="C16" s="115">
        <v>1</v>
      </c>
      <c r="D16" s="115">
        <v>7</v>
      </c>
      <c r="E16" s="115">
        <v>10</v>
      </c>
      <c r="F16" s="115">
        <v>5</v>
      </c>
      <c r="G16" s="115">
        <v>7</v>
      </c>
      <c r="H16" s="115">
        <v>8</v>
      </c>
      <c r="I16" s="115">
        <v>1</v>
      </c>
      <c r="J16" s="115">
        <v>3</v>
      </c>
      <c r="K16" s="115">
        <v>6</v>
      </c>
      <c r="L16" s="115">
        <v>14</v>
      </c>
      <c r="M16" s="115">
        <v>4</v>
      </c>
      <c r="N16" s="115">
        <v>1</v>
      </c>
      <c r="O16" s="115">
        <v>0</v>
      </c>
      <c r="P16" s="115">
        <f t="shared" si="0"/>
        <v>40</v>
      </c>
      <c r="Q16" s="115">
        <f t="shared" si="1"/>
        <v>29</v>
      </c>
      <c r="R16" s="115">
        <f t="shared" si="2"/>
        <v>69</v>
      </c>
      <c r="S16" s="7" t="s">
        <v>29</v>
      </c>
    </row>
    <row r="17" spans="1:19" ht="20.100000000000001" customHeight="1">
      <c r="A17" s="138" t="s">
        <v>30</v>
      </c>
      <c r="B17" s="842">
        <v>7</v>
      </c>
      <c r="C17" s="842">
        <v>10</v>
      </c>
      <c r="D17" s="842">
        <v>14</v>
      </c>
      <c r="E17" s="842">
        <v>1</v>
      </c>
      <c r="F17" s="842">
        <v>3</v>
      </c>
      <c r="G17" s="842">
        <v>15</v>
      </c>
      <c r="H17" s="842">
        <v>14</v>
      </c>
      <c r="I17" s="842">
        <v>6</v>
      </c>
      <c r="J17" s="842">
        <v>11</v>
      </c>
      <c r="K17" s="842">
        <v>8</v>
      </c>
      <c r="L17" s="842">
        <v>23</v>
      </c>
      <c r="M17" s="842">
        <v>11</v>
      </c>
      <c r="N17" s="842">
        <v>1</v>
      </c>
      <c r="O17" s="842">
        <v>0</v>
      </c>
      <c r="P17" s="842">
        <f t="shared" si="0"/>
        <v>73</v>
      </c>
      <c r="Q17" s="842">
        <f t="shared" si="1"/>
        <v>51</v>
      </c>
      <c r="R17" s="842">
        <f t="shared" si="2"/>
        <v>124</v>
      </c>
      <c r="S17" s="7" t="s">
        <v>31</v>
      </c>
    </row>
    <row r="18" spans="1:19" ht="26.25" customHeight="1">
      <c r="A18" s="137" t="s">
        <v>32</v>
      </c>
      <c r="B18" s="115">
        <v>1</v>
      </c>
      <c r="C18" s="115">
        <v>2</v>
      </c>
      <c r="D18" s="115">
        <v>20</v>
      </c>
      <c r="E18" s="115">
        <v>11</v>
      </c>
      <c r="F18" s="115">
        <v>14</v>
      </c>
      <c r="G18" s="115">
        <v>7</v>
      </c>
      <c r="H18" s="115">
        <v>1</v>
      </c>
      <c r="I18" s="115">
        <v>8</v>
      </c>
      <c r="J18" s="115">
        <v>13</v>
      </c>
      <c r="K18" s="115">
        <v>12</v>
      </c>
      <c r="L18" s="115">
        <v>12</v>
      </c>
      <c r="M18" s="115">
        <v>22</v>
      </c>
      <c r="N18" s="115">
        <v>1</v>
      </c>
      <c r="O18" s="115">
        <v>0</v>
      </c>
      <c r="P18" s="115">
        <f t="shared" si="0"/>
        <v>62</v>
      </c>
      <c r="Q18" s="115">
        <f t="shared" si="1"/>
        <v>62</v>
      </c>
      <c r="R18" s="115">
        <f t="shared" si="2"/>
        <v>124</v>
      </c>
      <c r="S18" s="7" t="s">
        <v>179</v>
      </c>
    </row>
    <row r="19" spans="1:19" ht="20.100000000000001" customHeight="1">
      <c r="A19" s="137" t="s">
        <v>34</v>
      </c>
      <c r="B19" s="115">
        <v>1</v>
      </c>
      <c r="C19" s="115">
        <v>6</v>
      </c>
      <c r="D19" s="115">
        <v>3</v>
      </c>
      <c r="E19" s="115">
        <v>5</v>
      </c>
      <c r="F19" s="115">
        <v>7</v>
      </c>
      <c r="G19" s="115">
        <v>5</v>
      </c>
      <c r="H19" s="115">
        <v>4</v>
      </c>
      <c r="I19" s="115">
        <v>6</v>
      </c>
      <c r="J19" s="115">
        <v>0</v>
      </c>
      <c r="K19" s="115">
        <v>12</v>
      </c>
      <c r="L19" s="115">
        <v>8</v>
      </c>
      <c r="M19" s="115">
        <v>13</v>
      </c>
      <c r="N19" s="115">
        <v>0</v>
      </c>
      <c r="O19" s="115">
        <v>0</v>
      </c>
      <c r="P19" s="115">
        <f t="shared" si="0"/>
        <v>23</v>
      </c>
      <c r="Q19" s="115">
        <f t="shared" si="1"/>
        <v>47</v>
      </c>
      <c r="R19" s="115">
        <f t="shared" si="2"/>
        <v>70</v>
      </c>
      <c r="S19" s="7" t="s">
        <v>35</v>
      </c>
    </row>
    <row r="20" spans="1:19" ht="20.100000000000001" customHeight="1">
      <c r="A20" s="137" t="s">
        <v>36</v>
      </c>
      <c r="B20" s="115">
        <v>16</v>
      </c>
      <c r="C20" s="115">
        <v>20</v>
      </c>
      <c r="D20" s="115">
        <v>8</v>
      </c>
      <c r="E20" s="115">
        <v>5</v>
      </c>
      <c r="F20" s="115">
        <v>23</v>
      </c>
      <c r="G20" s="115">
        <v>10</v>
      </c>
      <c r="H20" s="115">
        <v>7</v>
      </c>
      <c r="I20" s="115">
        <v>20</v>
      </c>
      <c r="J20" s="115">
        <v>19</v>
      </c>
      <c r="K20" s="115">
        <v>14</v>
      </c>
      <c r="L20" s="115">
        <v>13</v>
      </c>
      <c r="M20" s="115">
        <v>40</v>
      </c>
      <c r="N20" s="115">
        <v>1</v>
      </c>
      <c r="O20" s="115">
        <v>1</v>
      </c>
      <c r="P20" s="115">
        <f t="shared" si="0"/>
        <v>87</v>
      </c>
      <c r="Q20" s="115">
        <f t="shared" si="1"/>
        <v>110</v>
      </c>
      <c r="R20" s="115">
        <f t="shared" si="2"/>
        <v>197</v>
      </c>
      <c r="S20" s="7" t="s">
        <v>37</v>
      </c>
    </row>
    <row r="21" spans="1:19" ht="20.100000000000001" customHeight="1">
      <c r="A21" s="137" t="s">
        <v>38</v>
      </c>
      <c r="B21" s="115">
        <v>1</v>
      </c>
      <c r="C21" s="115">
        <v>0</v>
      </c>
      <c r="D21" s="115">
        <v>6</v>
      </c>
      <c r="E21" s="115">
        <v>5</v>
      </c>
      <c r="F21" s="115">
        <v>3</v>
      </c>
      <c r="G21" s="115">
        <v>1</v>
      </c>
      <c r="H21" s="115">
        <v>6</v>
      </c>
      <c r="I21" s="115">
        <v>5</v>
      </c>
      <c r="J21" s="115">
        <v>4</v>
      </c>
      <c r="K21" s="115">
        <v>4</v>
      </c>
      <c r="L21" s="115">
        <v>4</v>
      </c>
      <c r="M21" s="115">
        <v>13</v>
      </c>
      <c r="N21" s="115">
        <v>1</v>
      </c>
      <c r="O21" s="115">
        <v>1</v>
      </c>
      <c r="P21" s="115">
        <f t="shared" si="0"/>
        <v>25</v>
      </c>
      <c r="Q21" s="115">
        <f t="shared" si="1"/>
        <v>29</v>
      </c>
      <c r="R21" s="115">
        <f t="shared" si="2"/>
        <v>54</v>
      </c>
      <c r="S21" s="9" t="s">
        <v>39</v>
      </c>
    </row>
    <row r="22" spans="1:19" ht="20.100000000000001" customHeight="1" thickBot="1">
      <c r="A22" s="139" t="s">
        <v>40</v>
      </c>
      <c r="B22" s="843">
        <v>1</v>
      </c>
      <c r="C22" s="843">
        <v>0</v>
      </c>
      <c r="D22" s="843">
        <v>20</v>
      </c>
      <c r="E22" s="843">
        <v>8</v>
      </c>
      <c r="F22" s="843">
        <v>0</v>
      </c>
      <c r="G22" s="843">
        <v>1</v>
      </c>
      <c r="H22" s="843">
        <v>2</v>
      </c>
      <c r="I22" s="843">
        <v>11</v>
      </c>
      <c r="J22" s="843">
        <v>8</v>
      </c>
      <c r="K22" s="843">
        <v>9</v>
      </c>
      <c r="L22" s="843">
        <v>3</v>
      </c>
      <c r="M22" s="843">
        <v>11</v>
      </c>
      <c r="N22" s="843">
        <v>1</v>
      </c>
      <c r="O22" s="843">
        <v>0</v>
      </c>
      <c r="P22" s="843">
        <f t="shared" si="0"/>
        <v>35</v>
      </c>
      <c r="Q22" s="843">
        <f t="shared" si="1"/>
        <v>40</v>
      </c>
      <c r="R22" s="843">
        <f t="shared" si="2"/>
        <v>75</v>
      </c>
      <c r="S22" s="140" t="s">
        <v>41</v>
      </c>
    </row>
    <row r="23" spans="1:19" ht="20.100000000000001" customHeight="1" thickTop="1" thickBot="1">
      <c r="A23" s="141" t="s">
        <v>4</v>
      </c>
      <c r="B23" s="142">
        <f>SUM(B8:B22)</f>
        <v>102</v>
      </c>
      <c r="C23" s="142">
        <f t="shared" ref="C23:R23" si="3">SUM(C8:C22)</f>
        <v>109</v>
      </c>
      <c r="D23" s="142">
        <f t="shared" si="3"/>
        <v>245</v>
      </c>
      <c r="E23" s="142">
        <f t="shared" si="3"/>
        <v>160</v>
      </c>
      <c r="F23" s="142">
        <f t="shared" si="3"/>
        <v>110</v>
      </c>
      <c r="G23" s="142">
        <f t="shared" si="3"/>
        <v>100</v>
      </c>
      <c r="H23" s="142">
        <f t="shared" si="3"/>
        <v>126</v>
      </c>
      <c r="I23" s="142">
        <f t="shared" si="3"/>
        <v>132</v>
      </c>
      <c r="J23" s="142">
        <f t="shared" si="3"/>
        <v>104</v>
      </c>
      <c r="K23" s="142">
        <f t="shared" si="3"/>
        <v>180</v>
      </c>
      <c r="L23" s="142">
        <f t="shared" si="3"/>
        <v>268</v>
      </c>
      <c r="M23" s="142">
        <f t="shared" si="3"/>
        <v>520</v>
      </c>
      <c r="N23" s="142">
        <f t="shared" si="3"/>
        <v>14</v>
      </c>
      <c r="O23" s="142">
        <f t="shared" si="3"/>
        <v>21</v>
      </c>
      <c r="P23" s="142">
        <f t="shared" si="3"/>
        <v>969</v>
      </c>
      <c r="Q23" s="142">
        <f t="shared" si="3"/>
        <v>1222</v>
      </c>
      <c r="R23" s="142">
        <f t="shared" si="3"/>
        <v>2191</v>
      </c>
      <c r="S23" s="31" t="s">
        <v>8</v>
      </c>
    </row>
    <row r="24" spans="1:19" ht="13.5" thickTop="1">
      <c r="Q24" s="14"/>
    </row>
    <row r="25" spans="1:19" ht="18.75" hidden="1">
      <c r="A25" s="1187" t="s">
        <v>282</v>
      </c>
      <c r="B25" s="1187"/>
      <c r="C25" s="1187"/>
      <c r="D25" s="1187"/>
      <c r="E25" s="1187"/>
      <c r="F25" s="1187"/>
      <c r="G25" s="1187"/>
      <c r="H25" s="1187"/>
      <c r="I25" s="1187"/>
      <c r="J25" s="1187"/>
      <c r="K25" s="1187"/>
      <c r="L25" s="1187"/>
      <c r="M25" s="1187"/>
      <c r="N25" s="1187"/>
      <c r="O25" s="1187"/>
      <c r="P25" s="1187"/>
      <c r="Q25" s="1187"/>
      <c r="R25" s="1187"/>
      <c r="S25" s="1187"/>
    </row>
    <row r="26" spans="1:19" ht="18.75" hidden="1">
      <c r="A26" s="1188" t="s">
        <v>283</v>
      </c>
      <c r="B26" s="1188"/>
      <c r="C26" s="1188"/>
      <c r="D26" s="1188"/>
      <c r="E26" s="1188"/>
      <c r="F26" s="1188"/>
      <c r="G26" s="1188"/>
      <c r="H26" s="1188"/>
      <c r="I26" s="1188"/>
      <c r="J26" s="1188"/>
      <c r="K26" s="1188"/>
      <c r="L26" s="1188"/>
      <c r="M26" s="1188"/>
      <c r="N26" s="1188"/>
      <c r="O26" s="1188"/>
      <c r="P26" s="1188"/>
      <c r="Q26" s="1188"/>
      <c r="R26" s="1188"/>
      <c r="S26" s="1188"/>
    </row>
    <row r="27" spans="1:19" ht="19.5" hidden="1" thickBot="1">
      <c r="A27" s="143" t="s">
        <v>284</v>
      </c>
      <c r="B27" s="143"/>
      <c r="C27" s="143"/>
      <c r="D27" s="143"/>
      <c r="E27" s="143"/>
      <c r="F27" s="143"/>
      <c r="G27" s="143"/>
      <c r="H27" s="143"/>
      <c r="I27" s="143"/>
      <c r="J27" s="143"/>
      <c r="K27" s="143"/>
      <c r="L27" s="143"/>
      <c r="M27" s="143"/>
      <c r="N27" s="143"/>
      <c r="O27" s="143"/>
      <c r="P27" s="143"/>
      <c r="Q27" s="143"/>
      <c r="R27" s="1189" t="s">
        <v>285</v>
      </c>
      <c r="S27" s="1189"/>
    </row>
    <row r="28" spans="1:19" ht="19.5" hidden="1" customHeight="1" thickTop="1">
      <c r="A28" s="1162" t="s">
        <v>3</v>
      </c>
      <c r="B28" s="306"/>
      <c r="C28" s="306"/>
      <c r="D28" s="1163" t="s">
        <v>185</v>
      </c>
      <c r="E28" s="1163"/>
      <c r="F28" s="1163" t="s">
        <v>186</v>
      </c>
      <c r="G28" s="1163"/>
      <c r="H28" s="1163" t="s">
        <v>187</v>
      </c>
      <c r="I28" s="1163"/>
      <c r="J28" s="1163" t="s">
        <v>188</v>
      </c>
      <c r="K28" s="1163"/>
      <c r="L28" s="1163" t="s">
        <v>274</v>
      </c>
      <c r="M28" s="1163"/>
      <c r="N28" s="1163" t="s">
        <v>275</v>
      </c>
      <c r="O28" s="1163"/>
      <c r="P28" s="1163" t="s">
        <v>200</v>
      </c>
      <c r="Q28" s="1163"/>
      <c r="R28" s="1163"/>
      <c r="S28" s="1182" t="s">
        <v>5</v>
      </c>
    </row>
    <row r="29" spans="1:19" ht="27.75" hidden="1">
      <c r="A29" s="1190"/>
      <c r="B29" s="307"/>
      <c r="C29" s="307"/>
      <c r="D29" s="1192" t="s">
        <v>276</v>
      </c>
      <c r="E29" s="1192"/>
      <c r="F29" s="1192" t="s">
        <v>277</v>
      </c>
      <c r="G29" s="1192"/>
      <c r="H29" s="1192" t="s">
        <v>278</v>
      </c>
      <c r="I29" s="1192"/>
      <c r="J29" s="1192" t="s">
        <v>279</v>
      </c>
      <c r="K29" s="1192"/>
      <c r="L29" s="1192" t="s">
        <v>280</v>
      </c>
      <c r="M29" s="1192"/>
      <c r="N29" s="1186" t="s">
        <v>281</v>
      </c>
      <c r="O29" s="1186"/>
      <c r="P29" s="1192" t="s">
        <v>8</v>
      </c>
      <c r="Q29" s="1192"/>
      <c r="R29" s="1192"/>
      <c r="S29" s="1183"/>
    </row>
    <row r="30" spans="1:19" ht="27.75" hidden="1">
      <c r="A30" s="1190"/>
      <c r="B30" s="307"/>
      <c r="C30" s="307"/>
      <c r="D30" s="135" t="s">
        <v>49</v>
      </c>
      <c r="E30" s="135" t="s">
        <v>50</v>
      </c>
      <c r="F30" s="135" t="s">
        <v>49</v>
      </c>
      <c r="G30" s="135" t="s">
        <v>50</v>
      </c>
      <c r="H30" s="135" t="s">
        <v>49</v>
      </c>
      <c r="I30" s="135" t="s">
        <v>50</v>
      </c>
      <c r="J30" s="135" t="s">
        <v>49</v>
      </c>
      <c r="K30" s="135" t="s">
        <v>50</v>
      </c>
      <c r="L30" s="135" t="s">
        <v>49</v>
      </c>
      <c r="M30" s="135" t="s">
        <v>50</v>
      </c>
      <c r="N30" s="135" t="s">
        <v>49</v>
      </c>
      <c r="O30" s="135" t="s">
        <v>50</v>
      </c>
      <c r="P30" s="21" t="s">
        <v>49</v>
      </c>
      <c r="Q30" s="21" t="s">
        <v>50</v>
      </c>
      <c r="R30" s="144" t="s">
        <v>51</v>
      </c>
      <c r="S30" s="1183"/>
    </row>
    <row r="31" spans="1:19" ht="19.5" hidden="1" thickBot="1">
      <c r="A31" s="1191"/>
      <c r="B31" s="307"/>
      <c r="C31" s="307"/>
      <c r="D31" s="145" t="s">
        <v>52</v>
      </c>
      <c r="E31" s="145" t="s">
        <v>53</v>
      </c>
      <c r="F31" s="145" t="s">
        <v>52</v>
      </c>
      <c r="G31" s="145" t="s">
        <v>53</v>
      </c>
      <c r="H31" s="145" t="s">
        <v>52</v>
      </c>
      <c r="I31" s="145" t="s">
        <v>53</v>
      </c>
      <c r="J31" s="145" t="s">
        <v>52</v>
      </c>
      <c r="K31" s="145" t="s">
        <v>53</v>
      </c>
      <c r="L31" s="145" t="s">
        <v>52</v>
      </c>
      <c r="M31" s="145" t="s">
        <v>53</v>
      </c>
      <c r="N31" s="145" t="s">
        <v>52</v>
      </c>
      <c r="O31" s="145" t="s">
        <v>53</v>
      </c>
      <c r="P31" s="145" t="s">
        <v>52</v>
      </c>
      <c r="Q31" s="145" t="s">
        <v>53</v>
      </c>
      <c r="R31" s="145" t="s">
        <v>227</v>
      </c>
      <c r="S31" s="1184"/>
    </row>
    <row r="32" spans="1:19" ht="19.5" hidden="1" thickTop="1">
      <c r="A32" s="146" t="s">
        <v>286</v>
      </c>
      <c r="B32" s="146"/>
      <c r="C32" s="146"/>
      <c r="D32" s="147">
        <v>14</v>
      </c>
      <c r="E32" s="147">
        <v>27</v>
      </c>
      <c r="F32" s="147">
        <v>0</v>
      </c>
      <c r="G32" s="147">
        <v>1</v>
      </c>
      <c r="H32" s="147">
        <v>1</v>
      </c>
      <c r="I32" s="147">
        <v>0</v>
      </c>
      <c r="J32" s="147">
        <v>1</v>
      </c>
      <c r="K32" s="147">
        <v>2</v>
      </c>
      <c r="L32" s="147">
        <v>3</v>
      </c>
      <c r="M32" s="147">
        <v>3</v>
      </c>
      <c r="N32" s="147">
        <v>1</v>
      </c>
      <c r="O32" s="147">
        <v>0</v>
      </c>
      <c r="P32" s="103">
        <f t="shared" ref="P32:Q42" si="4">SUM(N32,L32,J32,H32,F32,D32)</f>
        <v>20</v>
      </c>
      <c r="Q32" s="103">
        <f t="shared" si="4"/>
        <v>33</v>
      </c>
      <c r="R32" s="103">
        <f t="shared" ref="R32:R42" si="5">SUM(P32:Q32)</f>
        <v>53</v>
      </c>
      <c r="S32" s="4" t="s">
        <v>13</v>
      </c>
    </row>
    <row r="33" spans="1:19" ht="18.75" hidden="1">
      <c r="A33" s="25" t="s">
        <v>14</v>
      </c>
      <c r="B33" s="315"/>
      <c r="C33" s="315"/>
      <c r="D33" s="105">
        <v>4</v>
      </c>
      <c r="E33" s="105">
        <v>4</v>
      </c>
      <c r="F33" s="105">
        <v>0</v>
      </c>
      <c r="G33" s="105">
        <v>0</v>
      </c>
      <c r="H33" s="105">
        <v>0</v>
      </c>
      <c r="I33" s="105">
        <v>1</v>
      </c>
      <c r="J33" s="105">
        <v>0</v>
      </c>
      <c r="K33" s="105">
        <v>1</v>
      </c>
      <c r="L33" s="105">
        <v>1</v>
      </c>
      <c r="M33" s="105">
        <v>1</v>
      </c>
      <c r="N33" s="105">
        <v>0</v>
      </c>
      <c r="O33" s="105">
        <v>0</v>
      </c>
      <c r="P33" s="105">
        <f t="shared" si="4"/>
        <v>5</v>
      </c>
      <c r="Q33" s="105">
        <f t="shared" si="4"/>
        <v>7</v>
      </c>
      <c r="R33" s="105">
        <f t="shared" si="5"/>
        <v>12</v>
      </c>
      <c r="S33" s="7" t="s">
        <v>15</v>
      </c>
    </row>
    <row r="34" spans="1:19" ht="18.75" hidden="1">
      <c r="A34" s="25" t="s">
        <v>287</v>
      </c>
      <c r="B34" s="315"/>
      <c r="C34" s="315"/>
      <c r="D34" s="105">
        <v>10</v>
      </c>
      <c r="E34" s="105">
        <v>25</v>
      </c>
      <c r="F34" s="105">
        <v>13</v>
      </c>
      <c r="G34" s="105">
        <v>16</v>
      </c>
      <c r="H34" s="105">
        <v>2</v>
      </c>
      <c r="I34" s="105">
        <v>3</v>
      </c>
      <c r="J34" s="105">
        <v>5</v>
      </c>
      <c r="K34" s="105">
        <v>7</v>
      </c>
      <c r="L34" s="105">
        <v>4</v>
      </c>
      <c r="M34" s="105">
        <v>12</v>
      </c>
      <c r="N34" s="105">
        <v>0</v>
      </c>
      <c r="O34" s="105">
        <v>2</v>
      </c>
      <c r="P34" s="105">
        <f t="shared" si="4"/>
        <v>34</v>
      </c>
      <c r="Q34" s="105">
        <f t="shared" si="4"/>
        <v>65</v>
      </c>
      <c r="R34" s="105">
        <f t="shared" si="5"/>
        <v>99</v>
      </c>
      <c r="S34" s="7" t="s">
        <v>21</v>
      </c>
    </row>
    <row r="35" spans="1:19" ht="18.75" hidden="1">
      <c r="A35" s="25" t="s">
        <v>22</v>
      </c>
      <c r="B35" s="315"/>
      <c r="C35" s="315"/>
      <c r="D35" s="105">
        <v>6</v>
      </c>
      <c r="E35" s="105">
        <v>0</v>
      </c>
      <c r="F35" s="105">
        <v>2</v>
      </c>
      <c r="G35" s="105">
        <v>4</v>
      </c>
      <c r="H35" s="105">
        <v>4</v>
      </c>
      <c r="I35" s="105">
        <v>1</v>
      </c>
      <c r="J35" s="105">
        <v>2</v>
      </c>
      <c r="K35" s="105">
        <v>1</v>
      </c>
      <c r="L35" s="105">
        <v>6</v>
      </c>
      <c r="M35" s="105">
        <v>17</v>
      </c>
      <c r="N35" s="105">
        <v>0</v>
      </c>
      <c r="O35" s="105">
        <v>0</v>
      </c>
      <c r="P35" s="105">
        <f t="shared" si="4"/>
        <v>20</v>
      </c>
      <c r="Q35" s="105">
        <f t="shared" si="4"/>
        <v>23</v>
      </c>
      <c r="R35" s="105">
        <f t="shared" si="5"/>
        <v>43</v>
      </c>
      <c r="S35" s="7" t="s">
        <v>23</v>
      </c>
    </row>
    <row r="36" spans="1:19" ht="18.75" hidden="1">
      <c r="A36" s="25" t="s">
        <v>26</v>
      </c>
      <c r="B36" s="315"/>
      <c r="C36" s="315"/>
      <c r="D36" s="148" t="s">
        <v>211</v>
      </c>
      <c r="E36" s="148" t="s">
        <v>211</v>
      </c>
      <c r="F36" s="148" t="s">
        <v>211</v>
      </c>
      <c r="G36" s="148" t="s">
        <v>211</v>
      </c>
      <c r="H36" s="148" t="s">
        <v>211</v>
      </c>
      <c r="I36" s="148" t="s">
        <v>211</v>
      </c>
      <c r="J36" s="148" t="s">
        <v>211</v>
      </c>
      <c r="K36" s="148" t="s">
        <v>211</v>
      </c>
      <c r="L36" s="148" t="s">
        <v>211</v>
      </c>
      <c r="M36" s="148" t="s">
        <v>211</v>
      </c>
      <c r="N36" s="148" t="s">
        <v>211</v>
      </c>
      <c r="O36" s="148" t="s">
        <v>211</v>
      </c>
      <c r="P36" s="148" t="s">
        <v>211</v>
      </c>
      <c r="Q36" s="148" t="s">
        <v>211</v>
      </c>
      <c r="R36" s="148" t="s">
        <v>211</v>
      </c>
      <c r="S36" s="7" t="s">
        <v>27</v>
      </c>
    </row>
    <row r="37" spans="1:19" ht="18.75" hidden="1">
      <c r="A37" s="25" t="s">
        <v>28</v>
      </c>
      <c r="B37" s="315"/>
      <c r="C37" s="315"/>
      <c r="D37" s="148">
        <v>4</v>
      </c>
      <c r="E37" s="148">
        <v>1</v>
      </c>
      <c r="F37" s="148">
        <v>0</v>
      </c>
      <c r="G37" s="148">
        <v>0</v>
      </c>
      <c r="H37" s="148">
        <v>2</v>
      </c>
      <c r="I37" s="148">
        <v>4</v>
      </c>
      <c r="J37" s="148">
        <v>0</v>
      </c>
      <c r="K37" s="148">
        <v>6</v>
      </c>
      <c r="L37" s="148">
        <v>6</v>
      </c>
      <c r="M37" s="148">
        <v>1</v>
      </c>
      <c r="N37" s="148">
        <v>0</v>
      </c>
      <c r="O37" s="148">
        <v>0</v>
      </c>
      <c r="P37" s="105">
        <f t="shared" si="4"/>
        <v>12</v>
      </c>
      <c r="Q37" s="105">
        <f t="shared" si="4"/>
        <v>12</v>
      </c>
      <c r="R37" s="105">
        <f t="shared" si="5"/>
        <v>24</v>
      </c>
      <c r="S37" s="7" t="s">
        <v>288</v>
      </c>
    </row>
    <row r="38" spans="1:19" ht="18.75" hidden="1">
      <c r="A38" s="27" t="s">
        <v>289</v>
      </c>
      <c r="B38" s="27"/>
      <c r="C38" s="27"/>
      <c r="D38" s="105">
        <v>4</v>
      </c>
      <c r="E38" s="105">
        <v>1</v>
      </c>
      <c r="F38" s="105">
        <v>4</v>
      </c>
      <c r="G38" s="105">
        <v>1</v>
      </c>
      <c r="H38" s="105">
        <v>3</v>
      </c>
      <c r="I38" s="105">
        <v>2</v>
      </c>
      <c r="J38" s="105">
        <v>2</v>
      </c>
      <c r="K38" s="105">
        <v>1</v>
      </c>
      <c r="L38" s="105">
        <v>8</v>
      </c>
      <c r="M38" s="105">
        <v>2</v>
      </c>
      <c r="N38" s="105">
        <v>0</v>
      </c>
      <c r="O38" s="105">
        <v>0</v>
      </c>
      <c r="P38" s="105">
        <f t="shared" si="4"/>
        <v>21</v>
      </c>
      <c r="Q38" s="105">
        <f t="shared" si="4"/>
        <v>7</v>
      </c>
      <c r="R38" s="105">
        <f t="shared" si="5"/>
        <v>28</v>
      </c>
      <c r="S38" s="7" t="s">
        <v>31</v>
      </c>
    </row>
    <row r="39" spans="1:19" ht="18.75" hidden="1">
      <c r="A39" s="27" t="s">
        <v>32</v>
      </c>
      <c r="B39" s="27"/>
      <c r="C39" s="27"/>
      <c r="D39" s="148">
        <v>15</v>
      </c>
      <c r="E39" s="148">
        <v>16</v>
      </c>
      <c r="F39" s="148">
        <v>2</v>
      </c>
      <c r="G39" s="148">
        <v>5</v>
      </c>
      <c r="H39" s="148">
        <v>1</v>
      </c>
      <c r="I39" s="148">
        <v>4</v>
      </c>
      <c r="J39" s="148">
        <v>7</v>
      </c>
      <c r="K39" s="148">
        <v>3</v>
      </c>
      <c r="L39" s="148">
        <v>3</v>
      </c>
      <c r="M39" s="148">
        <v>10</v>
      </c>
      <c r="N39" s="148">
        <v>1</v>
      </c>
      <c r="O39" s="148">
        <v>0</v>
      </c>
      <c r="P39" s="105">
        <f t="shared" si="4"/>
        <v>29</v>
      </c>
      <c r="Q39" s="105">
        <f t="shared" si="4"/>
        <v>38</v>
      </c>
      <c r="R39" s="105">
        <f t="shared" si="5"/>
        <v>67</v>
      </c>
      <c r="S39" s="7" t="s">
        <v>179</v>
      </c>
    </row>
    <row r="40" spans="1:19" ht="18.75" hidden="1">
      <c r="A40" s="25" t="s">
        <v>34</v>
      </c>
      <c r="B40" s="315"/>
      <c r="C40" s="315"/>
      <c r="D40" s="39">
        <v>5</v>
      </c>
      <c r="E40" s="39">
        <v>4</v>
      </c>
      <c r="F40" s="39">
        <v>4</v>
      </c>
      <c r="G40" s="39">
        <v>4</v>
      </c>
      <c r="H40" s="39">
        <v>0</v>
      </c>
      <c r="I40" s="39">
        <v>1</v>
      </c>
      <c r="J40" s="39">
        <v>0</v>
      </c>
      <c r="K40" s="39">
        <v>2</v>
      </c>
      <c r="L40" s="39">
        <v>2</v>
      </c>
      <c r="M40" s="39">
        <v>1</v>
      </c>
      <c r="N40" s="39">
        <v>0</v>
      </c>
      <c r="O40" s="39">
        <v>0</v>
      </c>
      <c r="P40" s="105">
        <f t="shared" si="4"/>
        <v>11</v>
      </c>
      <c r="Q40" s="105">
        <f t="shared" si="4"/>
        <v>12</v>
      </c>
      <c r="R40" s="105">
        <f t="shared" si="5"/>
        <v>23</v>
      </c>
      <c r="S40" s="7" t="s">
        <v>35</v>
      </c>
    </row>
    <row r="41" spans="1:19" ht="18.75" hidden="1">
      <c r="A41" s="25" t="s">
        <v>36</v>
      </c>
      <c r="B41" s="315"/>
      <c r="C41" s="315"/>
      <c r="D41" s="148" t="s">
        <v>211</v>
      </c>
      <c r="E41" s="148" t="s">
        <v>211</v>
      </c>
      <c r="F41" s="148" t="s">
        <v>211</v>
      </c>
      <c r="G41" s="148" t="s">
        <v>211</v>
      </c>
      <c r="H41" s="148" t="s">
        <v>211</v>
      </c>
      <c r="I41" s="148" t="s">
        <v>211</v>
      </c>
      <c r="J41" s="148" t="s">
        <v>211</v>
      </c>
      <c r="K41" s="148" t="s">
        <v>211</v>
      </c>
      <c r="L41" s="148" t="s">
        <v>211</v>
      </c>
      <c r="M41" s="148" t="s">
        <v>211</v>
      </c>
      <c r="N41" s="148" t="s">
        <v>211</v>
      </c>
      <c r="O41" s="148" t="s">
        <v>211</v>
      </c>
      <c r="P41" s="105" t="s">
        <v>211</v>
      </c>
      <c r="Q41" s="105" t="s">
        <v>211</v>
      </c>
      <c r="R41" s="105" t="s">
        <v>211</v>
      </c>
      <c r="S41" s="7" t="s">
        <v>37</v>
      </c>
    </row>
    <row r="42" spans="1:19" ht="19.5" hidden="1" thickBot="1">
      <c r="A42" s="149" t="s">
        <v>290</v>
      </c>
      <c r="B42" s="149"/>
      <c r="C42" s="149"/>
      <c r="D42" s="150">
        <v>7</v>
      </c>
      <c r="E42" s="150">
        <v>2</v>
      </c>
      <c r="F42" s="150">
        <v>0</v>
      </c>
      <c r="G42" s="150">
        <v>0</v>
      </c>
      <c r="H42" s="150">
        <v>0</v>
      </c>
      <c r="I42" s="150">
        <v>3</v>
      </c>
      <c r="J42" s="150">
        <v>0</v>
      </c>
      <c r="K42" s="150">
        <v>7</v>
      </c>
      <c r="L42" s="150">
        <v>3</v>
      </c>
      <c r="M42" s="150">
        <v>3</v>
      </c>
      <c r="N42" s="150">
        <v>1</v>
      </c>
      <c r="O42" s="150">
        <v>0</v>
      </c>
      <c r="P42" s="151">
        <f t="shared" si="4"/>
        <v>11</v>
      </c>
      <c r="Q42" s="151">
        <f t="shared" si="4"/>
        <v>15</v>
      </c>
      <c r="R42" s="151">
        <f t="shared" si="5"/>
        <v>26</v>
      </c>
      <c r="S42" s="140" t="s">
        <v>41</v>
      </c>
    </row>
    <row r="43" spans="1:19" ht="19.5" hidden="1" thickBot="1">
      <c r="A43" s="29" t="s">
        <v>4</v>
      </c>
      <c r="B43" s="29"/>
      <c r="C43" s="29"/>
      <c r="D43" s="152">
        <f>SUM(D32:D42)</f>
        <v>69</v>
      </c>
      <c r="E43" s="152">
        <f t="shared" ref="E43:R43" si="6">SUM(E32:E42)</f>
        <v>80</v>
      </c>
      <c r="F43" s="152">
        <f t="shared" si="6"/>
        <v>25</v>
      </c>
      <c r="G43" s="152">
        <f t="shared" si="6"/>
        <v>31</v>
      </c>
      <c r="H43" s="152">
        <f t="shared" si="6"/>
        <v>13</v>
      </c>
      <c r="I43" s="152">
        <f t="shared" si="6"/>
        <v>19</v>
      </c>
      <c r="J43" s="152">
        <f t="shared" si="6"/>
        <v>17</v>
      </c>
      <c r="K43" s="152">
        <f t="shared" si="6"/>
        <v>30</v>
      </c>
      <c r="L43" s="152">
        <f t="shared" si="6"/>
        <v>36</v>
      </c>
      <c r="M43" s="152">
        <f t="shared" si="6"/>
        <v>50</v>
      </c>
      <c r="N43" s="152">
        <f t="shared" si="6"/>
        <v>3</v>
      </c>
      <c r="O43" s="152">
        <f t="shared" si="6"/>
        <v>2</v>
      </c>
      <c r="P43" s="152">
        <f t="shared" si="6"/>
        <v>163</v>
      </c>
      <c r="Q43" s="152">
        <f t="shared" si="6"/>
        <v>212</v>
      </c>
      <c r="R43" s="152">
        <f t="shared" si="6"/>
        <v>375</v>
      </c>
      <c r="S43" s="31" t="s">
        <v>8</v>
      </c>
    </row>
    <row r="44" spans="1:19" hidden="1"/>
    <row r="45" spans="1:19" hidden="1"/>
    <row r="46" spans="1:19" ht="18.75" hidden="1">
      <c r="A46" s="1190" t="s">
        <v>291</v>
      </c>
      <c r="B46" s="1190"/>
      <c r="C46" s="1190"/>
      <c r="D46" s="1190"/>
      <c r="E46" s="1190"/>
      <c r="F46" s="1190"/>
      <c r="G46" s="1190"/>
      <c r="H46" s="1190"/>
      <c r="I46" s="1190"/>
      <c r="J46" s="1190"/>
      <c r="K46" s="1190"/>
      <c r="L46" s="1190"/>
      <c r="M46" s="1190"/>
      <c r="N46" s="1190"/>
      <c r="O46" s="1190"/>
      <c r="P46" s="1190"/>
      <c r="Q46" s="1190"/>
      <c r="R46" s="1190"/>
      <c r="S46" s="153"/>
    </row>
    <row r="47" spans="1:19" ht="18.75" hidden="1">
      <c r="A47" s="1190" t="s">
        <v>292</v>
      </c>
      <c r="B47" s="1190"/>
      <c r="C47" s="1190"/>
      <c r="D47" s="1190"/>
      <c r="E47" s="1190"/>
      <c r="F47" s="1190"/>
      <c r="G47" s="1190"/>
      <c r="H47" s="1190"/>
      <c r="I47" s="1190"/>
      <c r="J47" s="1190"/>
      <c r="K47" s="1190"/>
      <c r="L47" s="1190"/>
      <c r="M47" s="1190"/>
      <c r="N47" s="1190"/>
      <c r="O47" s="1190"/>
      <c r="P47" s="1190"/>
      <c r="Q47" s="1190"/>
      <c r="R47" s="1190"/>
      <c r="S47" s="1190"/>
    </row>
    <row r="48" spans="1:19" ht="18.75" hidden="1">
      <c r="A48" s="1193" t="s">
        <v>293</v>
      </c>
      <c r="B48" s="1193"/>
      <c r="C48" s="1193"/>
      <c r="D48" s="1193"/>
      <c r="E48" s="1193"/>
      <c r="F48" s="1193"/>
      <c r="G48" s="1193"/>
      <c r="H48" s="1193"/>
      <c r="I48" s="1193"/>
      <c r="J48" s="1193"/>
      <c r="K48" s="1193"/>
      <c r="L48" s="1193"/>
      <c r="M48" s="1193"/>
      <c r="N48" s="1193"/>
      <c r="O48" s="1193"/>
      <c r="P48" s="1193"/>
      <c r="Q48" s="1193"/>
      <c r="R48" s="1193"/>
      <c r="S48" s="154" t="s">
        <v>294</v>
      </c>
    </row>
    <row r="49" spans="1:19" ht="19.5" hidden="1" thickTop="1">
      <c r="A49" s="1163" t="s">
        <v>3</v>
      </c>
      <c r="B49" s="308"/>
      <c r="C49" s="308"/>
      <c r="D49" s="1163" t="s">
        <v>185</v>
      </c>
      <c r="E49" s="1163"/>
      <c r="F49" s="1163" t="s">
        <v>186</v>
      </c>
      <c r="G49" s="1163"/>
      <c r="H49" s="1163" t="s">
        <v>187</v>
      </c>
      <c r="I49" s="1163"/>
      <c r="J49" s="1163" t="s">
        <v>188</v>
      </c>
      <c r="K49" s="1163"/>
      <c r="L49" s="1163" t="s">
        <v>274</v>
      </c>
      <c r="M49" s="1163"/>
      <c r="N49" s="1163" t="s">
        <v>275</v>
      </c>
      <c r="O49" s="1163"/>
      <c r="P49" s="1163" t="s">
        <v>4</v>
      </c>
      <c r="Q49" s="1163"/>
      <c r="R49" s="1163"/>
      <c r="S49" s="1182" t="s">
        <v>5</v>
      </c>
    </row>
    <row r="50" spans="1:19" ht="27.75" hidden="1">
      <c r="A50" s="1164"/>
      <c r="B50" s="309"/>
      <c r="C50" s="309"/>
      <c r="D50" s="1192" t="s">
        <v>276</v>
      </c>
      <c r="E50" s="1192"/>
      <c r="F50" s="1192" t="s">
        <v>277</v>
      </c>
      <c r="G50" s="1192"/>
      <c r="H50" s="1192" t="s">
        <v>278</v>
      </c>
      <c r="I50" s="1192"/>
      <c r="J50" s="1192" t="s">
        <v>279</v>
      </c>
      <c r="K50" s="1192"/>
      <c r="L50" s="1192" t="s">
        <v>280</v>
      </c>
      <c r="M50" s="1192"/>
      <c r="N50" s="1166" t="s">
        <v>281</v>
      </c>
      <c r="O50" s="1166"/>
      <c r="P50" s="1192" t="s">
        <v>8</v>
      </c>
      <c r="Q50" s="1192"/>
      <c r="R50" s="1192"/>
      <c r="S50" s="1183"/>
    </row>
    <row r="51" spans="1:19" ht="27.75" hidden="1">
      <c r="A51" s="1164"/>
      <c r="B51" s="309"/>
      <c r="C51" s="309"/>
      <c r="D51" s="21" t="s">
        <v>49</v>
      </c>
      <c r="E51" s="21" t="s">
        <v>50</v>
      </c>
      <c r="F51" s="21" t="s">
        <v>49</v>
      </c>
      <c r="G51" s="21" t="s">
        <v>50</v>
      </c>
      <c r="H51" s="21" t="s">
        <v>49</v>
      </c>
      <c r="I51" s="21" t="s">
        <v>50</v>
      </c>
      <c r="J51" s="21" t="s">
        <v>49</v>
      </c>
      <c r="K51" s="21" t="s">
        <v>50</v>
      </c>
      <c r="L51" s="21" t="s">
        <v>49</v>
      </c>
      <c r="M51" s="21" t="s">
        <v>50</v>
      </c>
      <c r="N51" s="21" t="s">
        <v>49</v>
      </c>
      <c r="O51" s="21" t="s">
        <v>50</v>
      </c>
      <c r="P51" s="21" t="s">
        <v>49</v>
      </c>
      <c r="Q51" s="21" t="s">
        <v>50</v>
      </c>
      <c r="R51" s="84" t="s">
        <v>194</v>
      </c>
      <c r="S51" s="1183"/>
    </row>
    <row r="52" spans="1:19" ht="19.5" hidden="1" thickBot="1">
      <c r="A52" s="1165"/>
      <c r="B52" s="310"/>
      <c r="C52" s="310"/>
      <c r="D52" s="155" t="s">
        <v>52</v>
      </c>
      <c r="E52" s="155" t="s">
        <v>53</v>
      </c>
      <c r="F52" s="155" t="s">
        <v>52</v>
      </c>
      <c r="G52" s="155" t="s">
        <v>53</v>
      </c>
      <c r="H52" s="155" t="s">
        <v>52</v>
      </c>
      <c r="I52" s="155" t="s">
        <v>53</v>
      </c>
      <c r="J52" s="155" t="s">
        <v>52</v>
      </c>
      <c r="K52" s="155" t="s">
        <v>53</v>
      </c>
      <c r="L52" s="155" t="s">
        <v>52</v>
      </c>
      <c r="M52" s="155" t="s">
        <v>53</v>
      </c>
      <c r="N52" s="155" t="s">
        <v>52</v>
      </c>
      <c r="O52" s="155" t="s">
        <v>53</v>
      </c>
      <c r="P52" s="155" t="s">
        <v>52</v>
      </c>
      <c r="Q52" s="155" t="s">
        <v>53</v>
      </c>
      <c r="R52" s="85" t="s">
        <v>227</v>
      </c>
      <c r="S52" s="1184"/>
    </row>
    <row r="53" spans="1:19" ht="18.75" hidden="1">
      <c r="A53" s="156" t="s">
        <v>14</v>
      </c>
      <c r="B53" s="314"/>
      <c r="C53" s="314"/>
      <c r="D53" s="47">
        <v>4</v>
      </c>
      <c r="E53" s="47">
        <v>5</v>
      </c>
      <c r="F53" s="47">
        <v>0</v>
      </c>
      <c r="G53" s="47">
        <v>1</v>
      </c>
      <c r="H53" s="47">
        <v>0</v>
      </c>
      <c r="I53" s="47">
        <v>0</v>
      </c>
      <c r="J53" s="47">
        <v>4</v>
      </c>
      <c r="K53" s="47">
        <v>0</v>
      </c>
      <c r="L53" s="47">
        <v>2</v>
      </c>
      <c r="M53" s="47">
        <v>3</v>
      </c>
      <c r="N53" s="47">
        <v>0</v>
      </c>
      <c r="O53" s="47">
        <v>1</v>
      </c>
      <c r="P53" s="47">
        <f>SUM(N53,L53,J53,H53,F53,D53)</f>
        <v>10</v>
      </c>
      <c r="Q53" s="47">
        <f>SUM(O53,M53,K53,I53,G53,E53)</f>
        <v>10</v>
      </c>
      <c r="R53" s="47">
        <f>Q53+P53</f>
        <v>20</v>
      </c>
      <c r="S53" s="7" t="s">
        <v>15</v>
      </c>
    </row>
    <row r="54" spans="1:19" ht="18.75" hidden="1">
      <c r="A54" s="25" t="s">
        <v>20</v>
      </c>
      <c r="B54" s="315"/>
      <c r="C54" s="315"/>
      <c r="D54" s="39">
        <v>29</v>
      </c>
      <c r="E54" s="39">
        <v>16</v>
      </c>
      <c r="F54" s="39">
        <v>5</v>
      </c>
      <c r="G54" s="39">
        <v>0</v>
      </c>
      <c r="H54" s="39">
        <v>39</v>
      </c>
      <c r="I54" s="39">
        <v>7</v>
      </c>
      <c r="J54" s="39">
        <v>0</v>
      </c>
      <c r="K54" s="39">
        <v>1</v>
      </c>
      <c r="L54" s="39">
        <v>13</v>
      </c>
      <c r="M54" s="39">
        <v>3</v>
      </c>
      <c r="N54" s="39">
        <v>0</v>
      </c>
      <c r="O54" s="39">
        <v>0</v>
      </c>
      <c r="P54" s="47">
        <f t="shared" ref="P54:Q61" si="7">SUM(N54,L54,J54,H54,F54,D54)</f>
        <v>86</v>
      </c>
      <c r="Q54" s="47">
        <f t="shared" si="7"/>
        <v>27</v>
      </c>
      <c r="R54" s="47">
        <f t="shared" ref="R54:R61" si="8">Q54+P54</f>
        <v>113</v>
      </c>
      <c r="S54" s="7" t="s">
        <v>21</v>
      </c>
    </row>
    <row r="55" spans="1:19" ht="18.75" hidden="1">
      <c r="A55" s="25" t="s">
        <v>22</v>
      </c>
      <c r="B55" s="315"/>
      <c r="C55" s="315"/>
      <c r="D55" s="39">
        <v>11</v>
      </c>
      <c r="E55" s="39">
        <v>4</v>
      </c>
      <c r="F55" s="39">
        <v>1</v>
      </c>
      <c r="G55" s="39">
        <v>2</v>
      </c>
      <c r="H55" s="39">
        <v>5</v>
      </c>
      <c r="I55" s="39">
        <v>0</v>
      </c>
      <c r="J55" s="39">
        <v>7</v>
      </c>
      <c r="K55" s="39">
        <v>0</v>
      </c>
      <c r="L55" s="39">
        <v>9</v>
      </c>
      <c r="M55" s="39">
        <v>1</v>
      </c>
      <c r="N55" s="39">
        <v>0</v>
      </c>
      <c r="O55" s="39">
        <v>0</v>
      </c>
      <c r="P55" s="47">
        <f t="shared" si="7"/>
        <v>33</v>
      </c>
      <c r="Q55" s="47">
        <f t="shared" si="7"/>
        <v>7</v>
      </c>
      <c r="R55" s="47">
        <f t="shared" si="8"/>
        <v>40</v>
      </c>
      <c r="S55" s="7" t="s">
        <v>23</v>
      </c>
    </row>
    <row r="56" spans="1:19" ht="18.75" hidden="1">
      <c r="A56" s="25" t="s">
        <v>24</v>
      </c>
      <c r="B56" s="315"/>
      <c r="C56" s="315"/>
      <c r="D56" s="39">
        <v>10</v>
      </c>
      <c r="E56" s="39">
        <v>6</v>
      </c>
      <c r="F56" s="39">
        <v>0</v>
      </c>
      <c r="G56" s="39">
        <v>0</v>
      </c>
      <c r="H56" s="39">
        <v>0</v>
      </c>
      <c r="I56" s="39">
        <v>0</v>
      </c>
      <c r="J56" s="39">
        <v>8</v>
      </c>
      <c r="K56" s="39">
        <v>4</v>
      </c>
      <c r="L56" s="39">
        <v>4</v>
      </c>
      <c r="M56" s="39">
        <v>5</v>
      </c>
      <c r="N56" s="39">
        <v>1</v>
      </c>
      <c r="O56" s="39">
        <v>0</v>
      </c>
      <c r="P56" s="47">
        <f t="shared" si="7"/>
        <v>23</v>
      </c>
      <c r="Q56" s="47">
        <f t="shared" si="7"/>
        <v>15</v>
      </c>
      <c r="R56" s="47">
        <f t="shared" si="8"/>
        <v>38</v>
      </c>
      <c r="S56" s="7" t="s">
        <v>25</v>
      </c>
    </row>
    <row r="57" spans="1:19" ht="27.75" hidden="1">
      <c r="A57" s="27" t="s">
        <v>26</v>
      </c>
      <c r="B57" s="27"/>
      <c r="C57" s="27"/>
      <c r="D57" s="39" t="s">
        <v>211</v>
      </c>
      <c r="E57" s="39" t="s">
        <v>211</v>
      </c>
      <c r="F57" s="39" t="s">
        <v>211</v>
      </c>
      <c r="G57" s="39" t="s">
        <v>211</v>
      </c>
      <c r="H57" s="39" t="s">
        <v>211</v>
      </c>
      <c r="I57" s="39" t="s">
        <v>211</v>
      </c>
      <c r="J57" s="39" t="s">
        <v>211</v>
      </c>
      <c r="K57" s="39" t="s">
        <v>211</v>
      </c>
      <c r="L57" s="39" t="s">
        <v>211</v>
      </c>
      <c r="M57" s="39" t="s">
        <v>211</v>
      </c>
      <c r="N57" s="39" t="s">
        <v>211</v>
      </c>
      <c r="O57" s="39" t="s">
        <v>211</v>
      </c>
      <c r="P57" s="39" t="s">
        <v>211</v>
      </c>
      <c r="Q57" s="39" t="s">
        <v>211</v>
      </c>
      <c r="R57" s="39" t="s">
        <v>211</v>
      </c>
      <c r="S57" s="157" t="s">
        <v>27</v>
      </c>
    </row>
    <row r="58" spans="1:19" ht="18.75" hidden="1">
      <c r="A58" s="158" t="s">
        <v>289</v>
      </c>
      <c r="B58" s="158"/>
      <c r="C58" s="158"/>
      <c r="D58" s="39">
        <v>4</v>
      </c>
      <c r="E58" s="39">
        <v>4</v>
      </c>
      <c r="F58" s="39">
        <v>2</v>
      </c>
      <c r="G58" s="39">
        <v>0</v>
      </c>
      <c r="H58" s="39">
        <v>11</v>
      </c>
      <c r="I58" s="39">
        <v>0</v>
      </c>
      <c r="J58" s="39">
        <v>10</v>
      </c>
      <c r="K58" s="39">
        <v>1</v>
      </c>
      <c r="L58" s="39">
        <v>4</v>
      </c>
      <c r="M58" s="39">
        <v>2</v>
      </c>
      <c r="N58" s="39">
        <v>0</v>
      </c>
      <c r="O58" s="39">
        <v>0</v>
      </c>
      <c r="P58" s="47">
        <f t="shared" si="7"/>
        <v>31</v>
      </c>
      <c r="Q58" s="47">
        <f t="shared" si="7"/>
        <v>7</v>
      </c>
      <c r="R58" s="47">
        <f t="shared" si="8"/>
        <v>38</v>
      </c>
      <c r="S58" s="7" t="s">
        <v>31</v>
      </c>
    </row>
    <row r="59" spans="1:19" ht="18.75" hidden="1">
      <c r="A59" s="27" t="s">
        <v>32</v>
      </c>
      <c r="B59" s="27"/>
      <c r="C59" s="27"/>
      <c r="D59" s="39">
        <v>12</v>
      </c>
      <c r="E59" s="39">
        <v>2</v>
      </c>
      <c r="F59" s="39">
        <v>5</v>
      </c>
      <c r="G59" s="39">
        <v>0</v>
      </c>
      <c r="H59" s="39">
        <v>0</v>
      </c>
      <c r="I59" s="39">
        <v>1</v>
      </c>
      <c r="J59" s="39">
        <v>4</v>
      </c>
      <c r="K59" s="39">
        <v>0</v>
      </c>
      <c r="L59" s="39">
        <v>5</v>
      </c>
      <c r="M59" s="39">
        <v>3</v>
      </c>
      <c r="N59" s="39">
        <v>0</v>
      </c>
      <c r="O59" s="39">
        <v>0</v>
      </c>
      <c r="P59" s="47">
        <f t="shared" si="7"/>
        <v>26</v>
      </c>
      <c r="Q59" s="47">
        <f t="shared" si="7"/>
        <v>6</v>
      </c>
      <c r="R59" s="47">
        <f t="shared" si="8"/>
        <v>32</v>
      </c>
      <c r="S59" s="7" t="s">
        <v>179</v>
      </c>
    </row>
    <row r="60" spans="1:19" ht="18.75" hidden="1">
      <c r="A60" s="27" t="s">
        <v>36</v>
      </c>
      <c r="B60" s="27"/>
      <c r="C60" s="27"/>
      <c r="D60" s="39" t="s">
        <v>211</v>
      </c>
      <c r="E60" s="39" t="s">
        <v>211</v>
      </c>
      <c r="F60" s="39" t="s">
        <v>211</v>
      </c>
      <c r="G60" s="39" t="s">
        <v>211</v>
      </c>
      <c r="H60" s="39" t="s">
        <v>211</v>
      </c>
      <c r="I60" s="39" t="s">
        <v>211</v>
      </c>
      <c r="J60" s="39" t="s">
        <v>211</v>
      </c>
      <c r="K60" s="39" t="s">
        <v>211</v>
      </c>
      <c r="L60" s="39" t="s">
        <v>211</v>
      </c>
      <c r="M60" s="39" t="s">
        <v>211</v>
      </c>
      <c r="N60" s="39" t="s">
        <v>211</v>
      </c>
      <c r="O60" s="39" t="s">
        <v>211</v>
      </c>
      <c r="P60" s="47" t="s">
        <v>211</v>
      </c>
      <c r="Q60" s="47" t="s">
        <v>211</v>
      </c>
      <c r="R60" s="47" t="s">
        <v>211</v>
      </c>
      <c r="S60" s="7" t="s">
        <v>37</v>
      </c>
    </row>
    <row r="61" spans="1:19" ht="19.5" hidden="1" thickBot="1">
      <c r="A61" s="159" t="s">
        <v>40</v>
      </c>
      <c r="B61" s="159"/>
      <c r="C61" s="159"/>
      <c r="D61" s="42">
        <v>13</v>
      </c>
      <c r="E61" s="42">
        <v>8</v>
      </c>
      <c r="F61" s="42">
        <v>0</v>
      </c>
      <c r="G61" s="42">
        <v>2</v>
      </c>
      <c r="H61" s="42">
        <v>1</v>
      </c>
      <c r="I61" s="42">
        <v>1</v>
      </c>
      <c r="J61" s="42">
        <v>0</v>
      </c>
      <c r="K61" s="42">
        <v>0</v>
      </c>
      <c r="L61" s="42">
        <v>1</v>
      </c>
      <c r="M61" s="42">
        <v>3</v>
      </c>
      <c r="N61" s="42">
        <v>0</v>
      </c>
      <c r="O61" s="42">
        <v>0</v>
      </c>
      <c r="P61" s="42">
        <f t="shared" si="7"/>
        <v>15</v>
      </c>
      <c r="Q61" s="42">
        <f t="shared" si="7"/>
        <v>14</v>
      </c>
      <c r="R61" s="42">
        <f t="shared" si="8"/>
        <v>29</v>
      </c>
      <c r="S61" s="160" t="s">
        <v>41</v>
      </c>
    </row>
    <row r="62" spans="1:19" ht="19.5" hidden="1" thickBot="1">
      <c r="A62" s="29" t="s">
        <v>4</v>
      </c>
      <c r="B62" s="29"/>
      <c r="C62" s="29"/>
      <c r="D62" s="152">
        <f t="shared" ref="D62:R62" si="9">SUM(D53:D61)</f>
        <v>83</v>
      </c>
      <c r="E62" s="152">
        <f t="shared" si="9"/>
        <v>45</v>
      </c>
      <c r="F62" s="152">
        <f t="shared" si="9"/>
        <v>13</v>
      </c>
      <c r="G62" s="152">
        <f t="shared" si="9"/>
        <v>5</v>
      </c>
      <c r="H62" s="152">
        <f t="shared" si="9"/>
        <v>56</v>
      </c>
      <c r="I62" s="152">
        <f t="shared" si="9"/>
        <v>9</v>
      </c>
      <c r="J62" s="152">
        <f t="shared" si="9"/>
        <v>33</v>
      </c>
      <c r="K62" s="152">
        <f t="shared" si="9"/>
        <v>6</v>
      </c>
      <c r="L62" s="152">
        <f t="shared" si="9"/>
        <v>38</v>
      </c>
      <c r="M62" s="152">
        <f t="shared" si="9"/>
        <v>20</v>
      </c>
      <c r="N62" s="152">
        <f t="shared" si="9"/>
        <v>1</v>
      </c>
      <c r="O62" s="152">
        <f t="shared" si="9"/>
        <v>1</v>
      </c>
      <c r="P62" s="152">
        <f t="shared" si="9"/>
        <v>224</v>
      </c>
      <c r="Q62" s="152">
        <f t="shared" si="9"/>
        <v>86</v>
      </c>
      <c r="R62" s="152">
        <f t="shared" si="9"/>
        <v>310</v>
      </c>
      <c r="S62" s="31" t="s">
        <v>8</v>
      </c>
    </row>
    <row r="63" spans="1:19" hidden="1"/>
    <row r="64" spans="1:19" hidden="1"/>
    <row r="65" spans="1:19" hidden="1"/>
    <row r="66" spans="1:19" hidden="1"/>
    <row r="67" spans="1:19" ht="18" hidden="1">
      <c r="A67" s="1194" t="s">
        <v>295</v>
      </c>
      <c r="B67" s="1194"/>
      <c r="C67" s="1194"/>
      <c r="D67" s="1194"/>
      <c r="E67" s="1194"/>
      <c r="F67" s="1194"/>
      <c r="G67" s="1194"/>
      <c r="H67" s="1194"/>
      <c r="I67" s="1194"/>
      <c r="J67" s="1194"/>
      <c r="K67" s="1194"/>
      <c r="L67" s="1194"/>
      <c r="M67" s="1194"/>
      <c r="N67" s="1194"/>
      <c r="O67" s="1194"/>
      <c r="P67" s="1194"/>
      <c r="Q67" s="1194"/>
      <c r="R67" s="1194"/>
      <c r="S67" s="1194"/>
    </row>
    <row r="68" spans="1:19" ht="18" hidden="1">
      <c r="A68" s="1195" t="s">
        <v>296</v>
      </c>
      <c r="B68" s="1195"/>
      <c r="C68" s="1195"/>
      <c r="D68" s="1195"/>
      <c r="E68" s="1195"/>
      <c r="F68" s="1195"/>
      <c r="G68" s="1195"/>
      <c r="H68" s="1195"/>
      <c r="I68" s="1195"/>
      <c r="J68" s="1195"/>
      <c r="K68" s="1195"/>
      <c r="L68" s="1195"/>
      <c r="M68" s="1195"/>
      <c r="N68" s="1195"/>
      <c r="O68" s="1195"/>
      <c r="P68" s="1195"/>
      <c r="Q68" s="1195"/>
      <c r="R68" s="1195"/>
      <c r="S68" s="1195"/>
    </row>
    <row r="69" spans="1:19" ht="18.75" hidden="1" thickBot="1">
      <c r="A69" s="1196" t="s">
        <v>297</v>
      </c>
      <c r="B69" s="1196"/>
      <c r="C69" s="1196"/>
      <c r="D69" s="1196"/>
      <c r="E69" s="161"/>
      <c r="F69" s="161"/>
      <c r="G69" s="161"/>
      <c r="H69" s="161"/>
      <c r="I69" s="161"/>
      <c r="J69" s="161"/>
      <c r="K69" s="161"/>
      <c r="L69" s="161"/>
      <c r="M69" s="161"/>
      <c r="N69" s="161"/>
      <c r="O69" s="161"/>
      <c r="P69" s="161"/>
      <c r="Q69" s="161"/>
      <c r="R69" s="1197" t="s">
        <v>298</v>
      </c>
      <c r="S69" s="1197"/>
    </row>
    <row r="70" spans="1:19" ht="18.75" hidden="1" thickTop="1">
      <c r="A70" s="1198" t="s">
        <v>3</v>
      </c>
      <c r="B70" s="312"/>
      <c r="C70" s="312"/>
      <c r="D70" s="1201" t="s">
        <v>185</v>
      </c>
      <c r="E70" s="1201"/>
      <c r="F70" s="1201" t="s">
        <v>186</v>
      </c>
      <c r="G70" s="1201"/>
      <c r="H70" s="1201" t="s">
        <v>187</v>
      </c>
      <c r="I70" s="1201"/>
      <c r="J70" s="1201" t="s">
        <v>188</v>
      </c>
      <c r="K70" s="1201"/>
      <c r="L70" s="1201" t="s">
        <v>274</v>
      </c>
      <c r="M70" s="1201"/>
      <c r="N70" s="1202" t="s">
        <v>299</v>
      </c>
      <c r="O70" s="1202"/>
      <c r="P70" s="1201" t="s">
        <v>4</v>
      </c>
      <c r="Q70" s="1201"/>
      <c r="R70" s="1201"/>
      <c r="S70" s="1203" t="s">
        <v>5</v>
      </c>
    </row>
    <row r="71" spans="1:19" ht="27.75" hidden="1">
      <c r="A71" s="1199"/>
      <c r="B71" s="316"/>
      <c r="C71" s="316"/>
      <c r="D71" s="1185" t="s">
        <v>276</v>
      </c>
      <c r="E71" s="1185"/>
      <c r="F71" s="1185" t="s">
        <v>277</v>
      </c>
      <c r="G71" s="1185"/>
      <c r="H71" s="1185" t="s">
        <v>278</v>
      </c>
      <c r="I71" s="1185"/>
      <c r="J71" s="1185" t="s">
        <v>279</v>
      </c>
      <c r="K71" s="1185"/>
      <c r="L71" s="1185" t="s">
        <v>280</v>
      </c>
      <c r="M71" s="1185"/>
      <c r="N71" s="1185" t="s">
        <v>281</v>
      </c>
      <c r="O71" s="1185"/>
      <c r="P71" s="1183" t="s">
        <v>8</v>
      </c>
      <c r="Q71" s="1183"/>
      <c r="R71" s="1183"/>
      <c r="S71" s="1204"/>
    </row>
    <row r="72" spans="1:19" ht="27.75" hidden="1">
      <c r="A72" s="1199"/>
      <c r="B72" s="311"/>
      <c r="C72" s="311"/>
      <c r="D72" s="135" t="s">
        <v>49</v>
      </c>
      <c r="E72" s="135" t="s">
        <v>50</v>
      </c>
      <c r="F72" s="135" t="s">
        <v>49</v>
      </c>
      <c r="G72" s="135" t="s">
        <v>50</v>
      </c>
      <c r="H72" s="135" t="s">
        <v>49</v>
      </c>
      <c r="I72" s="135" t="s">
        <v>50</v>
      </c>
      <c r="J72" s="135" t="s">
        <v>49</v>
      </c>
      <c r="K72" s="135" t="s">
        <v>50</v>
      </c>
      <c r="L72" s="135" t="s">
        <v>49</v>
      </c>
      <c r="M72" s="135" t="s">
        <v>50</v>
      </c>
      <c r="N72" s="135" t="s">
        <v>49</v>
      </c>
      <c r="O72" s="135" t="s">
        <v>50</v>
      </c>
      <c r="P72" s="135" t="s">
        <v>49</v>
      </c>
      <c r="Q72" s="135" t="s">
        <v>50</v>
      </c>
      <c r="R72" s="162" t="s">
        <v>51</v>
      </c>
      <c r="S72" s="1204"/>
    </row>
    <row r="73" spans="1:19" ht="18.75" hidden="1" thickBot="1">
      <c r="A73" s="1200"/>
      <c r="B73" s="311"/>
      <c r="C73" s="311"/>
      <c r="D73" s="121" t="s">
        <v>52</v>
      </c>
      <c r="E73" s="121" t="s">
        <v>53</v>
      </c>
      <c r="F73" s="121" t="s">
        <v>52</v>
      </c>
      <c r="G73" s="121" t="s">
        <v>53</v>
      </c>
      <c r="H73" s="121" t="s">
        <v>52</v>
      </c>
      <c r="I73" s="121" t="s">
        <v>53</v>
      </c>
      <c r="J73" s="121" t="s">
        <v>52</v>
      </c>
      <c r="K73" s="121" t="s">
        <v>53</v>
      </c>
      <c r="L73" s="121" t="s">
        <v>52</v>
      </c>
      <c r="M73" s="121" t="s">
        <v>53</v>
      </c>
      <c r="N73" s="121" t="s">
        <v>52</v>
      </c>
      <c r="O73" s="121" t="s">
        <v>53</v>
      </c>
      <c r="P73" s="121" t="s">
        <v>52</v>
      </c>
      <c r="Q73" s="121" t="s">
        <v>53</v>
      </c>
      <c r="R73" s="46" t="s">
        <v>227</v>
      </c>
      <c r="S73" s="1205"/>
    </row>
    <row r="74" spans="1:19" ht="18.75" hidden="1" thickTop="1">
      <c r="A74" s="3" t="s">
        <v>20</v>
      </c>
      <c r="B74" s="3"/>
      <c r="C74" s="3"/>
      <c r="D74" s="163">
        <v>7</v>
      </c>
      <c r="E74" s="163">
        <v>32</v>
      </c>
      <c r="F74" s="163">
        <v>0</v>
      </c>
      <c r="G74" s="163">
        <v>0</v>
      </c>
      <c r="H74" s="163">
        <v>4</v>
      </c>
      <c r="I74" s="163">
        <v>2</v>
      </c>
      <c r="J74" s="163">
        <v>1</v>
      </c>
      <c r="K74" s="163">
        <v>2</v>
      </c>
      <c r="L74" s="163">
        <v>4</v>
      </c>
      <c r="M74" s="163">
        <v>5</v>
      </c>
      <c r="N74" s="163">
        <v>0</v>
      </c>
      <c r="O74" s="163">
        <v>0</v>
      </c>
      <c r="P74" s="163">
        <v>16</v>
      </c>
      <c r="Q74" s="163">
        <v>41</v>
      </c>
      <c r="R74" s="163">
        <v>57</v>
      </c>
      <c r="S74" s="164" t="s">
        <v>21</v>
      </c>
    </row>
    <row r="75" spans="1:19" ht="18.75" hidden="1" thickBot="1">
      <c r="A75" s="165" t="s">
        <v>24</v>
      </c>
      <c r="B75" s="165"/>
      <c r="C75" s="165"/>
      <c r="D75" s="166">
        <v>43</v>
      </c>
      <c r="E75" s="166">
        <v>4</v>
      </c>
      <c r="F75" s="166">
        <v>1</v>
      </c>
      <c r="G75" s="166">
        <v>0</v>
      </c>
      <c r="H75" s="166">
        <v>1</v>
      </c>
      <c r="I75" s="166">
        <v>1</v>
      </c>
      <c r="J75" s="166">
        <v>0</v>
      </c>
      <c r="K75" s="166">
        <v>0</v>
      </c>
      <c r="L75" s="166">
        <v>5</v>
      </c>
      <c r="M75" s="166">
        <v>1</v>
      </c>
      <c r="N75" s="166">
        <v>0</v>
      </c>
      <c r="O75" s="166">
        <v>0</v>
      </c>
      <c r="P75" s="166">
        <v>50</v>
      </c>
      <c r="Q75" s="166">
        <v>6</v>
      </c>
      <c r="R75" s="166">
        <v>56</v>
      </c>
      <c r="S75" s="167" t="s">
        <v>300</v>
      </c>
    </row>
    <row r="76" spans="1:19" ht="18.75" hidden="1" thickBot="1">
      <c r="A76" s="11" t="s">
        <v>4</v>
      </c>
      <c r="B76" s="11"/>
      <c r="C76" s="11"/>
      <c r="D76" s="168">
        <f>SUM(D74:D75)</f>
        <v>50</v>
      </c>
      <c r="E76" s="168">
        <f t="shared" ref="E76:R76" si="10">SUM(E74:E75)</f>
        <v>36</v>
      </c>
      <c r="F76" s="168">
        <f t="shared" si="10"/>
        <v>1</v>
      </c>
      <c r="G76" s="168">
        <f t="shared" si="10"/>
        <v>0</v>
      </c>
      <c r="H76" s="168">
        <f t="shared" si="10"/>
        <v>5</v>
      </c>
      <c r="I76" s="168">
        <f t="shared" si="10"/>
        <v>3</v>
      </c>
      <c r="J76" s="168">
        <f t="shared" si="10"/>
        <v>1</v>
      </c>
      <c r="K76" s="168">
        <f t="shared" si="10"/>
        <v>2</v>
      </c>
      <c r="L76" s="168">
        <f t="shared" si="10"/>
        <v>9</v>
      </c>
      <c r="M76" s="168">
        <f t="shared" si="10"/>
        <v>6</v>
      </c>
      <c r="N76" s="168">
        <f t="shared" si="10"/>
        <v>0</v>
      </c>
      <c r="O76" s="168">
        <f t="shared" si="10"/>
        <v>0</v>
      </c>
      <c r="P76" s="168">
        <f t="shared" si="10"/>
        <v>66</v>
      </c>
      <c r="Q76" s="168">
        <f t="shared" si="10"/>
        <v>47</v>
      </c>
      <c r="R76" s="168">
        <f t="shared" si="10"/>
        <v>113</v>
      </c>
      <c r="S76" s="169" t="s">
        <v>8</v>
      </c>
    </row>
    <row r="77" spans="1:19" hidden="1"/>
    <row r="78" spans="1:19" hidden="1"/>
    <row r="79" spans="1:19" hidden="1"/>
    <row r="80" spans="1:19" hidden="1"/>
    <row r="81" spans="1:19" hidden="1"/>
    <row r="82" spans="1:19" ht="18.75" hidden="1">
      <c r="A82" s="1206" t="s">
        <v>301</v>
      </c>
      <c r="B82" s="1206"/>
      <c r="C82" s="1206"/>
      <c r="D82" s="1206"/>
      <c r="E82" s="1206"/>
      <c r="F82" s="1206"/>
      <c r="G82" s="1206"/>
      <c r="H82" s="1206"/>
      <c r="I82" s="1206"/>
      <c r="J82" s="1206"/>
      <c r="K82" s="1206"/>
      <c r="L82" s="1206"/>
      <c r="M82" s="1206"/>
      <c r="N82" s="1206"/>
      <c r="O82" s="1206"/>
      <c r="P82" s="1206"/>
      <c r="Q82" s="1206"/>
      <c r="R82" s="1206"/>
      <c r="S82" s="15"/>
    </row>
    <row r="83" spans="1:19" ht="15.75" hidden="1">
      <c r="A83" s="1207" t="s">
        <v>302</v>
      </c>
      <c r="B83" s="1207"/>
      <c r="C83" s="1207"/>
      <c r="D83" s="1207"/>
      <c r="E83" s="1207"/>
      <c r="F83" s="1207"/>
      <c r="G83" s="1207"/>
      <c r="H83" s="1207"/>
      <c r="I83" s="1207"/>
      <c r="J83" s="1207"/>
      <c r="K83" s="1207"/>
      <c r="L83" s="1207"/>
      <c r="M83" s="1207"/>
      <c r="N83" s="1207"/>
      <c r="O83" s="1207"/>
      <c r="P83" s="1207"/>
      <c r="Q83" s="1207"/>
      <c r="R83" s="1207"/>
      <c r="S83" s="1207"/>
    </row>
    <row r="84" spans="1:19" ht="38.25" hidden="1" thickBot="1">
      <c r="A84" s="170" t="s">
        <v>303</v>
      </c>
      <c r="B84" s="170"/>
      <c r="C84" s="170"/>
      <c r="D84" s="170"/>
      <c r="E84" s="170"/>
      <c r="F84" s="170"/>
      <c r="G84" s="170"/>
      <c r="H84" s="170"/>
      <c r="I84" s="170"/>
      <c r="J84" s="170"/>
      <c r="K84" s="170"/>
      <c r="L84" s="170"/>
      <c r="M84" s="170"/>
      <c r="N84" s="170"/>
      <c r="O84" s="170"/>
      <c r="P84" s="170"/>
      <c r="Q84" s="170"/>
      <c r="R84" s="1208" t="s">
        <v>304</v>
      </c>
      <c r="S84" s="1208"/>
    </row>
    <row r="85" spans="1:19" ht="19.5" hidden="1" customHeight="1" thickTop="1">
      <c r="A85" s="1162" t="s">
        <v>3</v>
      </c>
      <c r="B85" s="306"/>
      <c r="C85" s="306"/>
      <c r="D85" s="1163" t="s">
        <v>185</v>
      </c>
      <c r="E85" s="1163"/>
      <c r="F85" s="1163" t="s">
        <v>186</v>
      </c>
      <c r="G85" s="1163"/>
      <c r="H85" s="1163" t="s">
        <v>187</v>
      </c>
      <c r="I85" s="1163"/>
      <c r="J85" s="1163" t="s">
        <v>188</v>
      </c>
      <c r="K85" s="1163"/>
      <c r="L85" s="1163" t="s">
        <v>274</v>
      </c>
      <c r="M85" s="1163"/>
      <c r="N85" s="1163" t="s">
        <v>305</v>
      </c>
      <c r="O85" s="1163"/>
      <c r="P85" s="1163" t="s">
        <v>200</v>
      </c>
      <c r="Q85" s="1163"/>
      <c r="R85" s="1163"/>
      <c r="S85" s="171"/>
    </row>
    <row r="86" spans="1:19" ht="15.75" hidden="1" customHeight="1">
      <c r="A86" s="1190"/>
      <c r="B86" s="307"/>
      <c r="C86" s="307"/>
      <c r="D86" s="1166" t="s">
        <v>276</v>
      </c>
      <c r="E86" s="1166"/>
      <c r="F86" s="1166" t="s">
        <v>277</v>
      </c>
      <c r="G86" s="1166"/>
      <c r="H86" s="1166" t="s">
        <v>278</v>
      </c>
      <c r="I86" s="1166"/>
      <c r="J86" s="1166" t="s">
        <v>279</v>
      </c>
      <c r="K86" s="1166"/>
      <c r="L86" s="1166" t="s">
        <v>306</v>
      </c>
      <c r="M86" s="1166"/>
      <c r="N86" s="1166" t="s">
        <v>281</v>
      </c>
      <c r="O86" s="1166"/>
      <c r="P86" s="1166" t="s">
        <v>8</v>
      </c>
      <c r="Q86" s="1166"/>
      <c r="R86" s="1166"/>
      <c r="S86" s="171"/>
    </row>
    <row r="87" spans="1:19" ht="27.75" hidden="1">
      <c r="A87" s="1190"/>
      <c r="B87" s="307"/>
      <c r="C87" s="307"/>
      <c r="D87" s="135" t="s">
        <v>49</v>
      </c>
      <c r="E87" s="135" t="s">
        <v>50</v>
      </c>
      <c r="F87" s="135" t="s">
        <v>49</v>
      </c>
      <c r="G87" s="135" t="s">
        <v>50</v>
      </c>
      <c r="H87" s="135" t="s">
        <v>49</v>
      </c>
      <c r="I87" s="135" t="s">
        <v>50</v>
      </c>
      <c r="J87" s="135" t="s">
        <v>49</v>
      </c>
      <c r="K87" s="135" t="s">
        <v>50</v>
      </c>
      <c r="L87" s="135" t="s">
        <v>49</v>
      </c>
      <c r="M87" s="135" t="s">
        <v>50</v>
      </c>
      <c r="N87" s="135" t="s">
        <v>49</v>
      </c>
      <c r="O87" s="135" t="s">
        <v>50</v>
      </c>
      <c r="P87" s="135" t="s">
        <v>49</v>
      </c>
      <c r="Q87" s="135" t="s">
        <v>50</v>
      </c>
      <c r="R87" s="22" t="s">
        <v>51</v>
      </c>
      <c r="S87" s="171"/>
    </row>
    <row r="88" spans="1:19" ht="16.5" hidden="1" customHeight="1" thickBot="1">
      <c r="A88" s="1209"/>
      <c r="B88" s="313"/>
      <c r="C88" s="313"/>
      <c r="D88" s="172" t="s">
        <v>52</v>
      </c>
      <c r="E88" s="172" t="s">
        <v>53</v>
      </c>
      <c r="F88" s="172" t="s">
        <v>52</v>
      </c>
      <c r="G88" s="172" t="s">
        <v>53</v>
      </c>
      <c r="H88" s="172" t="s">
        <v>52</v>
      </c>
      <c r="I88" s="172" t="s">
        <v>53</v>
      </c>
      <c r="J88" s="172" t="s">
        <v>52</v>
      </c>
      <c r="K88" s="172" t="s">
        <v>53</v>
      </c>
      <c r="L88" s="172" t="s">
        <v>52</v>
      </c>
      <c r="M88" s="172" t="s">
        <v>53</v>
      </c>
      <c r="N88" s="172" t="s">
        <v>52</v>
      </c>
      <c r="O88" s="172" t="s">
        <v>53</v>
      </c>
      <c r="P88" s="172" t="s">
        <v>52</v>
      </c>
      <c r="Q88" s="172" t="s">
        <v>53</v>
      </c>
      <c r="R88" s="172" t="s">
        <v>54</v>
      </c>
      <c r="S88" s="173"/>
    </row>
    <row r="89" spans="1:19" ht="19.5" hidden="1" thickTop="1">
      <c r="A89" s="48" t="s">
        <v>12</v>
      </c>
      <c r="B89" s="48"/>
      <c r="C89" s="48"/>
      <c r="D89" s="36">
        <v>0</v>
      </c>
      <c r="E89" s="36">
        <v>1</v>
      </c>
      <c r="F89" s="36">
        <v>0</v>
      </c>
      <c r="G89" s="36">
        <v>0</v>
      </c>
      <c r="H89" s="36">
        <v>0</v>
      </c>
      <c r="I89" s="36">
        <v>1</v>
      </c>
      <c r="J89" s="36">
        <v>0</v>
      </c>
      <c r="K89" s="36">
        <v>1</v>
      </c>
      <c r="L89" s="36">
        <v>0</v>
      </c>
      <c r="M89" s="36">
        <v>1</v>
      </c>
      <c r="N89" s="36">
        <v>0</v>
      </c>
      <c r="O89" s="36">
        <v>0</v>
      </c>
      <c r="P89" s="36">
        <f t="shared" ref="P89:Q103" si="11">SUM(N89,L89,J89,H89,F89,D89)</f>
        <v>0</v>
      </c>
      <c r="Q89" s="36">
        <f t="shared" si="11"/>
        <v>4</v>
      </c>
      <c r="R89" s="36">
        <f t="shared" ref="R89:R103" si="12">SUM(P89:Q89)</f>
        <v>4</v>
      </c>
      <c r="S89" s="174" t="s">
        <v>13</v>
      </c>
    </row>
    <row r="90" spans="1:19" ht="18.75" hidden="1">
      <c r="A90" s="25" t="s">
        <v>14</v>
      </c>
      <c r="B90" s="315"/>
      <c r="C90" s="315"/>
      <c r="D90" s="175">
        <v>3</v>
      </c>
      <c r="E90" s="175">
        <v>2</v>
      </c>
      <c r="F90" s="39">
        <v>2</v>
      </c>
      <c r="G90" s="175">
        <v>6</v>
      </c>
      <c r="H90" s="175">
        <v>1</v>
      </c>
      <c r="I90" s="39">
        <v>3</v>
      </c>
      <c r="J90" s="175">
        <v>2</v>
      </c>
      <c r="K90" s="175">
        <v>2</v>
      </c>
      <c r="L90" s="39">
        <v>11</v>
      </c>
      <c r="M90" s="175">
        <v>27</v>
      </c>
      <c r="N90" s="175">
        <v>1</v>
      </c>
      <c r="O90" s="39">
        <v>3</v>
      </c>
      <c r="P90" s="176">
        <f t="shared" si="11"/>
        <v>20</v>
      </c>
      <c r="Q90" s="176">
        <f t="shared" si="11"/>
        <v>43</v>
      </c>
      <c r="R90" s="47">
        <f t="shared" si="12"/>
        <v>63</v>
      </c>
      <c r="S90" s="177"/>
    </row>
    <row r="91" spans="1:19" ht="18.75" hidden="1">
      <c r="A91" s="25" t="s">
        <v>16</v>
      </c>
      <c r="B91" s="315"/>
      <c r="C91" s="315"/>
      <c r="D91" s="175">
        <v>0</v>
      </c>
      <c r="E91" s="175">
        <v>5</v>
      </c>
      <c r="F91" s="39">
        <v>0</v>
      </c>
      <c r="G91" s="175">
        <v>0</v>
      </c>
      <c r="H91" s="175">
        <v>0</v>
      </c>
      <c r="I91" s="39">
        <v>1</v>
      </c>
      <c r="J91" s="175">
        <v>0</v>
      </c>
      <c r="K91" s="175">
        <v>3</v>
      </c>
      <c r="L91" s="39">
        <v>0</v>
      </c>
      <c r="M91" s="175">
        <v>18</v>
      </c>
      <c r="N91" s="175">
        <v>0</v>
      </c>
      <c r="O91" s="39">
        <v>0</v>
      </c>
      <c r="P91" s="175">
        <f t="shared" si="11"/>
        <v>0</v>
      </c>
      <c r="Q91" s="175">
        <f t="shared" si="11"/>
        <v>27</v>
      </c>
      <c r="R91" s="39">
        <f t="shared" si="12"/>
        <v>27</v>
      </c>
      <c r="S91" s="178"/>
    </row>
    <row r="92" spans="1:19" ht="18.75" hidden="1">
      <c r="A92" s="25" t="s">
        <v>18</v>
      </c>
      <c r="B92" s="315"/>
      <c r="C92" s="315"/>
      <c r="D92" s="175">
        <v>3</v>
      </c>
      <c r="E92" s="175">
        <v>2</v>
      </c>
      <c r="F92" s="39">
        <v>0</v>
      </c>
      <c r="G92" s="175">
        <v>0</v>
      </c>
      <c r="H92" s="175">
        <v>4</v>
      </c>
      <c r="I92" s="39">
        <v>6</v>
      </c>
      <c r="J92" s="175">
        <v>2</v>
      </c>
      <c r="K92" s="175">
        <v>5</v>
      </c>
      <c r="L92" s="39">
        <v>4</v>
      </c>
      <c r="M92" s="175">
        <v>0</v>
      </c>
      <c r="N92" s="175">
        <v>0</v>
      </c>
      <c r="O92" s="39">
        <v>0</v>
      </c>
      <c r="P92" s="175">
        <f t="shared" si="11"/>
        <v>13</v>
      </c>
      <c r="Q92" s="175">
        <f t="shared" si="11"/>
        <v>13</v>
      </c>
      <c r="R92" s="39">
        <f t="shared" si="12"/>
        <v>26</v>
      </c>
      <c r="S92" s="178"/>
    </row>
    <row r="93" spans="1:19" ht="18.75" hidden="1">
      <c r="A93" s="25" t="s">
        <v>20</v>
      </c>
      <c r="B93" s="315"/>
      <c r="C93" s="315"/>
      <c r="D93" s="175">
        <v>83</v>
      </c>
      <c r="E93" s="175">
        <v>46</v>
      </c>
      <c r="F93" s="39">
        <v>12</v>
      </c>
      <c r="G93" s="175">
        <v>23</v>
      </c>
      <c r="H93" s="175">
        <v>16</v>
      </c>
      <c r="I93" s="39">
        <v>23</v>
      </c>
      <c r="J93" s="175">
        <v>19</v>
      </c>
      <c r="K93" s="175">
        <v>53</v>
      </c>
      <c r="L93" s="39">
        <v>56</v>
      </c>
      <c r="M93" s="175">
        <v>175</v>
      </c>
      <c r="N93" s="175">
        <v>5</v>
      </c>
      <c r="O93" s="39">
        <v>3</v>
      </c>
      <c r="P93" s="175">
        <f t="shared" si="11"/>
        <v>191</v>
      </c>
      <c r="Q93" s="175">
        <f t="shared" si="11"/>
        <v>323</v>
      </c>
      <c r="R93" s="39">
        <f t="shared" si="12"/>
        <v>514</v>
      </c>
      <c r="S93" s="178"/>
    </row>
    <row r="94" spans="1:19" ht="18.75" hidden="1">
      <c r="A94" s="25" t="s">
        <v>22</v>
      </c>
      <c r="B94" s="315"/>
      <c r="C94" s="315"/>
      <c r="D94" s="175">
        <v>3</v>
      </c>
      <c r="E94" s="175">
        <v>1</v>
      </c>
      <c r="F94" s="39">
        <v>0</v>
      </c>
      <c r="G94" s="175">
        <v>1</v>
      </c>
      <c r="H94" s="175">
        <v>0</v>
      </c>
      <c r="I94" s="39">
        <v>2</v>
      </c>
      <c r="J94" s="175">
        <v>0</v>
      </c>
      <c r="K94" s="175">
        <v>5</v>
      </c>
      <c r="L94" s="39">
        <v>1</v>
      </c>
      <c r="M94" s="175">
        <v>3</v>
      </c>
      <c r="N94" s="175">
        <v>0</v>
      </c>
      <c r="O94" s="39">
        <v>0</v>
      </c>
      <c r="P94" s="175">
        <f t="shared" si="11"/>
        <v>4</v>
      </c>
      <c r="Q94" s="175">
        <f t="shared" si="11"/>
        <v>12</v>
      </c>
      <c r="R94" s="39">
        <f t="shared" si="12"/>
        <v>16</v>
      </c>
      <c r="S94" s="178"/>
    </row>
    <row r="95" spans="1:19" ht="18.75" hidden="1">
      <c r="A95" s="25" t="s">
        <v>24</v>
      </c>
      <c r="B95" s="315"/>
      <c r="C95" s="315"/>
      <c r="D95" s="175">
        <v>5</v>
      </c>
      <c r="E95" s="175">
        <v>9</v>
      </c>
      <c r="F95" s="39">
        <v>2</v>
      </c>
      <c r="G95" s="175">
        <v>7</v>
      </c>
      <c r="H95" s="175">
        <v>0</v>
      </c>
      <c r="I95" s="39">
        <v>5</v>
      </c>
      <c r="J95" s="175">
        <v>1</v>
      </c>
      <c r="K95" s="175">
        <v>11</v>
      </c>
      <c r="L95" s="39">
        <v>1</v>
      </c>
      <c r="M95" s="175">
        <v>43</v>
      </c>
      <c r="N95" s="175">
        <v>0</v>
      </c>
      <c r="O95" s="39">
        <v>1</v>
      </c>
      <c r="P95" s="175">
        <f t="shared" si="11"/>
        <v>9</v>
      </c>
      <c r="Q95" s="175">
        <f t="shared" si="11"/>
        <v>76</v>
      </c>
      <c r="R95" s="39">
        <f t="shared" si="12"/>
        <v>85</v>
      </c>
      <c r="S95" s="178"/>
    </row>
    <row r="96" spans="1:19" ht="18.75" hidden="1">
      <c r="A96" s="25" t="s">
        <v>26</v>
      </c>
      <c r="B96" s="315"/>
      <c r="C96" s="315"/>
      <c r="D96" s="175" t="s">
        <v>211</v>
      </c>
      <c r="E96" s="175" t="s">
        <v>211</v>
      </c>
      <c r="F96" s="175" t="s">
        <v>211</v>
      </c>
      <c r="G96" s="175" t="s">
        <v>211</v>
      </c>
      <c r="H96" s="175" t="s">
        <v>211</v>
      </c>
      <c r="I96" s="175" t="s">
        <v>211</v>
      </c>
      <c r="J96" s="175" t="s">
        <v>211</v>
      </c>
      <c r="K96" s="175" t="s">
        <v>211</v>
      </c>
      <c r="L96" s="175" t="s">
        <v>211</v>
      </c>
      <c r="M96" s="175" t="s">
        <v>211</v>
      </c>
      <c r="N96" s="175" t="s">
        <v>211</v>
      </c>
      <c r="O96" s="175" t="s">
        <v>211</v>
      </c>
      <c r="P96" s="175" t="s">
        <v>211</v>
      </c>
      <c r="Q96" s="175" t="s">
        <v>211</v>
      </c>
      <c r="R96" s="175" t="s">
        <v>211</v>
      </c>
      <c r="S96" s="178"/>
    </row>
    <row r="97" spans="1:19" ht="18.75" hidden="1">
      <c r="A97" s="25" t="s">
        <v>28</v>
      </c>
      <c r="B97" s="315"/>
      <c r="C97" s="315"/>
      <c r="D97" s="175">
        <v>0</v>
      </c>
      <c r="E97" s="175">
        <v>4</v>
      </c>
      <c r="F97" s="39">
        <v>0</v>
      </c>
      <c r="G97" s="175">
        <v>0</v>
      </c>
      <c r="H97" s="175">
        <v>0</v>
      </c>
      <c r="I97" s="39">
        <v>0</v>
      </c>
      <c r="J97" s="175">
        <v>2</v>
      </c>
      <c r="K97" s="175">
        <v>0</v>
      </c>
      <c r="L97" s="39">
        <v>11</v>
      </c>
      <c r="M97" s="175">
        <v>13</v>
      </c>
      <c r="N97" s="175">
        <v>0</v>
      </c>
      <c r="O97" s="39">
        <v>0</v>
      </c>
      <c r="P97" s="175">
        <f t="shared" si="11"/>
        <v>13</v>
      </c>
      <c r="Q97" s="175">
        <f t="shared" si="11"/>
        <v>17</v>
      </c>
      <c r="R97" s="39">
        <f t="shared" si="12"/>
        <v>30</v>
      </c>
      <c r="S97" s="178"/>
    </row>
    <row r="98" spans="1:19" ht="18.75" hidden="1">
      <c r="A98" s="25" t="s">
        <v>30</v>
      </c>
      <c r="B98" s="315"/>
      <c r="C98" s="315"/>
      <c r="D98" s="175">
        <v>3</v>
      </c>
      <c r="E98" s="175">
        <v>3</v>
      </c>
      <c r="F98" s="39">
        <v>2</v>
      </c>
      <c r="G98" s="175">
        <v>8</v>
      </c>
      <c r="H98" s="175">
        <v>8</v>
      </c>
      <c r="I98" s="39">
        <v>4</v>
      </c>
      <c r="J98" s="175">
        <v>7</v>
      </c>
      <c r="K98" s="175">
        <v>5</v>
      </c>
      <c r="L98" s="39">
        <v>10</v>
      </c>
      <c r="M98" s="175">
        <v>18</v>
      </c>
      <c r="N98" s="175">
        <v>0</v>
      </c>
      <c r="O98" s="39">
        <v>0</v>
      </c>
      <c r="P98" s="175">
        <f t="shared" si="11"/>
        <v>30</v>
      </c>
      <c r="Q98" s="175">
        <f t="shared" si="11"/>
        <v>38</v>
      </c>
      <c r="R98" s="39">
        <f t="shared" si="12"/>
        <v>68</v>
      </c>
      <c r="S98" s="178"/>
    </row>
    <row r="99" spans="1:19" ht="18.75" hidden="1">
      <c r="A99" s="27" t="s">
        <v>32</v>
      </c>
      <c r="B99" s="27"/>
      <c r="C99" s="27"/>
      <c r="D99" s="175">
        <v>0</v>
      </c>
      <c r="E99" s="175">
        <v>1</v>
      </c>
      <c r="F99" s="39">
        <v>0</v>
      </c>
      <c r="G99" s="175">
        <v>0</v>
      </c>
      <c r="H99" s="175">
        <v>0</v>
      </c>
      <c r="I99" s="39">
        <v>1</v>
      </c>
      <c r="J99" s="175">
        <v>1</v>
      </c>
      <c r="K99" s="175">
        <v>2</v>
      </c>
      <c r="L99" s="39">
        <v>3</v>
      </c>
      <c r="M99" s="175">
        <v>4</v>
      </c>
      <c r="N99" s="175">
        <v>0</v>
      </c>
      <c r="O99" s="39">
        <v>0</v>
      </c>
      <c r="P99" s="175">
        <f t="shared" si="11"/>
        <v>4</v>
      </c>
      <c r="Q99" s="175">
        <f t="shared" si="11"/>
        <v>8</v>
      </c>
      <c r="R99" s="39">
        <f t="shared" si="12"/>
        <v>12</v>
      </c>
      <c r="S99" s="178">
        <f>SUM(D99:R99)</f>
        <v>36</v>
      </c>
    </row>
    <row r="100" spans="1:19" ht="18.75" hidden="1">
      <c r="A100" s="25" t="s">
        <v>34</v>
      </c>
      <c r="B100" s="315"/>
      <c r="C100" s="315"/>
      <c r="D100" s="175">
        <v>0</v>
      </c>
      <c r="E100" s="175">
        <v>2</v>
      </c>
      <c r="F100" s="39">
        <v>1</v>
      </c>
      <c r="G100" s="175">
        <v>0</v>
      </c>
      <c r="H100" s="175">
        <v>1</v>
      </c>
      <c r="I100" s="39">
        <v>2</v>
      </c>
      <c r="J100" s="175">
        <v>1</v>
      </c>
      <c r="K100" s="175">
        <v>1</v>
      </c>
      <c r="L100" s="39">
        <v>1</v>
      </c>
      <c r="M100" s="175">
        <v>6</v>
      </c>
      <c r="N100" s="175">
        <v>0</v>
      </c>
      <c r="O100" s="39">
        <v>0</v>
      </c>
      <c r="P100" s="175">
        <f t="shared" si="11"/>
        <v>4</v>
      </c>
      <c r="Q100" s="175">
        <f t="shared" si="11"/>
        <v>11</v>
      </c>
      <c r="R100" s="39">
        <f t="shared" si="12"/>
        <v>15</v>
      </c>
      <c r="S100" s="178"/>
    </row>
    <row r="101" spans="1:19" ht="18.75" hidden="1">
      <c r="A101" s="25" t="s">
        <v>36</v>
      </c>
      <c r="B101" s="315"/>
      <c r="C101" s="315"/>
      <c r="D101" s="175" t="s">
        <v>211</v>
      </c>
      <c r="E101" s="175" t="s">
        <v>211</v>
      </c>
      <c r="F101" s="175" t="s">
        <v>211</v>
      </c>
      <c r="G101" s="175" t="s">
        <v>211</v>
      </c>
      <c r="H101" s="175" t="s">
        <v>211</v>
      </c>
      <c r="I101" s="175" t="s">
        <v>211</v>
      </c>
      <c r="J101" s="175" t="s">
        <v>211</v>
      </c>
      <c r="K101" s="175" t="s">
        <v>211</v>
      </c>
      <c r="L101" s="175" t="s">
        <v>211</v>
      </c>
      <c r="M101" s="175" t="s">
        <v>211</v>
      </c>
      <c r="N101" s="175" t="s">
        <v>211</v>
      </c>
      <c r="O101" s="175" t="s">
        <v>211</v>
      </c>
      <c r="P101" s="175" t="s">
        <v>211</v>
      </c>
      <c r="Q101" s="175" t="s">
        <v>211</v>
      </c>
      <c r="R101" s="175" t="s">
        <v>211</v>
      </c>
      <c r="S101" s="175" t="s">
        <v>211</v>
      </c>
    </row>
    <row r="102" spans="1:19" ht="18.75" hidden="1">
      <c r="A102" s="25" t="s">
        <v>38</v>
      </c>
      <c r="B102" s="315"/>
      <c r="C102" s="315"/>
      <c r="D102" s="175">
        <v>6</v>
      </c>
      <c r="E102" s="175">
        <v>11</v>
      </c>
      <c r="F102" s="39">
        <v>0</v>
      </c>
      <c r="G102" s="175">
        <v>0</v>
      </c>
      <c r="H102" s="175">
        <v>1</v>
      </c>
      <c r="I102" s="39">
        <v>1</v>
      </c>
      <c r="J102" s="175">
        <v>0</v>
      </c>
      <c r="K102" s="175">
        <v>6</v>
      </c>
      <c r="L102" s="39">
        <v>2</v>
      </c>
      <c r="M102" s="175">
        <v>62</v>
      </c>
      <c r="N102" s="175">
        <v>0</v>
      </c>
      <c r="O102" s="39">
        <v>1</v>
      </c>
      <c r="P102" s="175">
        <f t="shared" si="11"/>
        <v>9</v>
      </c>
      <c r="Q102" s="175">
        <f t="shared" si="11"/>
        <v>81</v>
      </c>
      <c r="R102" s="39">
        <f t="shared" si="12"/>
        <v>90</v>
      </c>
      <c r="S102" s="178"/>
    </row>
    <row r="103" spans="1:19" ht="19.5" hidden="1" thickBot="1">
      <c r="A103" s="50" t="s">
        <v>40</v>
      </c>
      <c r="B103" s="50"/>
      <c r="C103" s="50"/>
      <c r="D103" s="179">
        <v>2</v>
      </c>
      <c r="E103" s="179">
        <v>1</v>
      </c>
      <c r="F103" s="42">
        <v>1</v>
      </c>
      <c r="G103" s="179">
        <v>4</v>
      </c>
      <c r="H103" s="179">
        <v>0</v>
      </c>
      <c r="I103" s="42">
        <v>2</v>
      </c>
      <c r="J103" s="179">
        <v>1</v>
      </c>
      <c r="K103" s="179">
        <v>4</v>
      </c>
      <c r="L103" s="42">
        <v>2</v>
      </c>
      <c r="M103" s="179">
        <v>3</v>
      </c>
      <c r="N103" s="179">
        <v>0</v>
      </c>
      <c r="O103" s="42">
        <v>0</v>
      </c>
      <c r="P103" s="179">
        <f t="shared" si="11"/>
        <v>6</v>
      </c>
      <c r="Q103" s="179">
        <f t="shared" si="11"/>
        <v>14</v>
      </c>
      <c r="R103" s="42">
        <f t="shared" si="12"/>
        <v>20</v>
      </c>
      <c r="S103" s="180"/>
    </row>
    <row r="104" spans="1:19" ht="20.25" hidden="1" thickTop="1" thickBot="1">
      <c r="A104" s="58" t="s">
        <v>4</v>
      </c>
      <c r="B104" s="29"/>
      <c r="C104" s="29"/>
      <c r="D104" s="45">
        <f>SUM(D89:D103)</f>
        <v>108</v>
      </c>
      <c r="E104" s="45">
        <f t="shared" ref="E104:S104" si="13">SUM(E89:E103)</f>
        <v>88</v>
      </c>
      <c r="F104" s="45">
        <f t="shared" si="13"/>
        <v>20</v>
      </c>
      <c r="G104" s="45">
        <f t="shared" si="13"/>
        <v>49</v>
      </c>
      <c r="H104" s="45">
        <f t="shared" si="13"/>
        <v>31</v>
      </c>
      <c r="I104" s="45">
        <f t="shared" si="13"/>
        <v>51</v>
      </c>
      <c r="J104" s="45">
        <f t="shared" si="13"/>
        <v>36</v>
      </c>
      <c r="K104" s="45">
        <f t="shared" si="13"/>
        <v>98</v>
      </c>
      <c r="L104" s="45">
        <f t="shared" si="13"/>
        <v>102</v>
      </c>
      <c r="M104" s="45">
        <f t="shared" si="13"/>
        <v>373</v>
      </c>
      <c r="N104" s="45">
        <f t="shared" si="13"/>
        <v>6</v>
      </c>
      <c r="O104" s="45">
        <f t="shared" si="13"/>
        <v>8</v>
      </c>
      <c r="P104" s="45">
        <f t="shared" si="13"/>
        <v>303</v>
      </c>
      <c r="Q104" s="45">
        <f t="shared" si="13"/>
        <v>667</v>
      </c>
      <c r="R104" s="45">
        <f t="shared" si="13"/>
        <v>970</v>
      </c>
      <c r="S104" s="45">
        <f t="shared" si="13"/>
        <v>36</v>
      </c>
    </row>
    <row r="105" spans="1:19" hidden="1"/>
    <row r="106" spans="1:19" hidden="1"/>
    <row r="107" spans="1:19" hidden="1"/>
    <row r="108" spans="1:19" hidden="1"/>
    <row r="109" spans="1:19" hidden="1"/>
  </sheetData>
  <mergeCells count="96">
    <mergeCell ref="L5:M5"/>
    <mergeCell ref="J5:K5"/>
    <mergeCell ref="F5:G5"/>
    <mergeCell ref="D5:E5"/>
    <mergeCell ref="P86:R86"/>
    <mergeCell ref="J71:K71"/>
    <mergeCell ref="L71:M71"/>
    <mergeCell ref="N71:O71"/>
    <mergeCell ref="P71:R71"/>
    <mergeCell ref="A82:R82"/>
    <mergeCell ref="A83:S83"/>
    <mergeCell ref="R84:S84"/>
    <mergeCell ref="A85:A88"/>
    <mergeCell ref="D85:E85"/>
    <mergeCell ref="F85:G85"/>
    <mergeCell ref="H85:I85"/>
    <mergeCell ref="J85:K85"/>
    <mergeCell ref="L85:M85"/>
    <mergeCell ref="N85:O85"/>
    <mergeCell ref="P85:R85"/>
    <mergeCell ref="D86:E86"/>
    <mergeCell ref="F86:G86"/>
    <mergeCell ref="H86:I86"/>
    <mergeCell ref="J86:K86"/>
    <mergeCell ref="L86:M86"/>
    <mergeCell ref="N86:O86"/>
    <mergeCell ref="A67:S67"/>
    <mergeCell ref="A68:S68"/>
    <mergeCell ref="A69:D69"/>
    <mergeCell ref="R69:S69"/>
    <mergeCell ref="A70:A73"/>
    <mergeCell ref="D70:E70"/>
    <mergeCell ref="F70:G70"/>
    <mergeCell ref="H70:I70"/>
    <mergeCell ref="J70:K70"/>
    <mergeCell ref="L70:M70"/>
    <mergeCell ref="N70:O70"/>
    <mergeCell ref="P70:R70"/>
    <mergeCell ref="S70:S73"/>
    <mergeCell ref="D71:E71"/>
    <mergeCell ref="F71:G71"/>
    <mergeCell ref="H71:I71"/>
    <mergeCell ref="S49:S52"/>
    <mergeCell ref="D50:E50"/>
    <mergeCell ref="F50:G50"/>
    <mergeCell ref="H50:I50"/>
    <mergeCell ref="J50:K50"/>
    <mergeCell ref="L50:M50"/>
    <mergeCell ref="N50:O50"/>
    <mergeCell ref="P50:R50"/>
    <mergeCell ref="A48:R48"/>
    <mergeCell ref="A49:A52"/>
    <mergeCell ref="D49:E49"/>
    <mergeCell ref="F49:G49"/>
    <mergeCell ref="H49:I49"/>
    <mergeCell ref="J49:K49"/>
    <mergeCell ref="L49:M49"/>
    <mergeCell ref="N49:O49"/>
    <mergeCell ref="P49:R49"/>
    <mergeCell ref="L29:M29"/>
    <mergeCell ref="N29:O29"/>
    <mergeCell ref="P29:R29"/>
    <mergeCell ref="A46:R46"/>
    <mergeCell ref="A47:S47"/>
    <mergeCell ref="A25:S25"/>
    <mergeCell ref="A26:S26"/>
    <mergeCell ref="R27:S27"/>
    <mergeCell ref="A28:A31"/>
    <mergeCell ref="D28:E28"/>
    <mergeCell ref="F28:G28"/>
    <mergeCell ref="H28:I28"/>
    <mergeCell ref="J28:K28"/>
    <mergeCell ref="L28:M28"/>
    <mergeCell ref="N28:O28"/>
    <mergeCell ref="P28:R28"/>
    <mergeCell ref="S28:S31"/>
    <mergeCell ref="D29:E29"/>
    <mergeCell ref="F29:G29"/>
    <mergeCell ref="H29:I29"/>
    <mergeCell ref="J29:K29"/>
    <mergeCell ref="A1:S1"/>
    <mergeCell ref="A2:S2"/>
    <mergeCell ref="A4:A7"/>
    <mergeCell ref="H4:I4"/>
    <mergeCell ref="N4:O4"/>
    <mergeCell ref="P4:R4"/>
    <mergeCell ref="S4:S7"/>
    <mergeCell ref="H5:I5"/>
    <mergeCell ref="N5:O5"/>
    <mergeCell ref="P5:R5"/>
    <mergeCell ref="B4:C4"/>
    <mergeCell ref="D4:E4"/>
    <mergeCell ref="F4:G4"/>
    <mergeCell ref="J4:K4"/>
    <mergeCell ref="L4:M4"/>
    <mergeCell ref="B5:C5"/>
  </mergeCells>
  <printOptions horizontalCentered="1"/>
  <pageMargins left="1" right="1" top="1.5" bottom="1" header="1.5" footer="1"/>
  <pageSetup paperSize="9"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30"/>
  <sheetViews>
    <sheetView rightToLeft="1" view="pageBreakPreview" topLeftCell="A16" zoomScale="75" zoomScaleNormal="80" zoomScaleSheetLayoutView="75" workbookViewId="0">
      <selection sqref="A1:S1"/>
    </sheetView>
  </sheetViews>
  <sheetFormatPr defaultRowHeight="12.75"/>
  <cols>
    <col min="1" max="1" width="17.28515625" style="1" customWidth="1"/>
    <col min="2" max="2" width="5.42578125" style="1" customWidth="1"/>
    <col min="3" max="3" width="8.7109375" style="1" customWidth="1"/>
    <col min="4" max="4" width="6.28515625" style="1" customWidth="1"/>
    <col min="5" max="5" width="9.140625" style="1" customWidth="1"/>
    <col min="6" max="6" width="5.28515625" style="1" customWidth="1"/>
    <col min="7" max="7" width="10.42578125" style="1" customWidth="1"/>
    <col min="8" max="9" width="6.7109375" style="1" customWidth="1"/>
    <col min="10" max="10" width="5.7109375" style="1" customWidth="1"/>
    <col min="11" max="11" width="8.5703125" style="1" customWidth="1"/>
    <col min="12" max="12" width="7.42578125" style="1" customWidth="1"/>
    <col min="13" max="13" width="9" style="1" customWidth="1"/>
    <col min="14" max="14" width="5.85546875" style="1" customWidth="1"/>
    <col min="15" max="15" width="6.85546875" style="1" customWidth="1"/>
    <col min="16" max="16" width="7.42578125" style="1" customWidth="1"/>
    <col min="17" max="17" width="9.42578125" style="1" customWidth="1"/>
    <col min="18" max="18" width="8.28515625" style="1" customWidth="1"/>
    <col min="19" max="19" width="22" style="1" bestFit="1" customWidth="1"/>
    <col min="20" max="16384" width="9.140625" style="1"/>
  </cols>
  <sheetData>
    <row r="1" spans="1:19" ht="26.25" customHeight="1">
      <c r="A1" s="1180" t="s">
        <v>967</v>
      </c>
      <c r="B1" s="1180"/>
      <c r="C1" s="1180"/>
      <c r="D1" s="1180"/>
      <c r="E1" s="1180"/>
      <c r="F1" s="1180"/>
      <c r="G1" s="1180"/>
      <c r="H1" s="1180"/>
      <c r="I1" s="1180"/>
      <c r="J1" s="1180"/>
      <c r="K1" s="1180"/>
      <c r="L1" s="1180"/>
      <c r="M1" s="1180"/>
      <c r="N1" s="1180"/>
      <c r="O1" s="1180"/>
      <c r="P1" s="1180"/>
      <c r="Q1" s="1180"/>
      <c r="R1" s="1180"/>
      <c r="S1" s="1180"/>
    </row>
    <row r="2" spans="1:19" ht="18.75" customHeight="1">
      <c r="A2" s="1181" t="s">
        <v>739</v>
      </c>
      <c r="B2" s="1181"/>
      <c r="C2" s="1181"/>
      <c r="D2" s="1181"/>
      <c r="E2" s="1181"/>
      <c r="F2" s="1181"/>
      <c r="G2" s="1181"/>
      <c r="H2" s="1181"/>
      <c r="I2" s="1181"/>
      <c r="J2" s="1181"/>
      <c r="K2" s="1181"/>
      <c r="L2" s="1181"/>
      <c r="M2" s="1181"/>
      <c r="N2" s="1181"/>
      <c r="O2" s="1181"/>
      <c r="P2" s="1181"/>
      <c r="Q2" s="1181"/>
      <c r="R2" s="1181"/>
      <c r="S2" s="1181"/>
    </row>
    <row r="3" spans="1:19" ht="22.5" customHeight="1" thickBot="1">
      <c r="A3" s="1210" t="s">
        <v>307</v>
      </c>
      <c r="B3" s="1210"/>
      <c r="C3" s="1210"/>
      <c r="D3" s="1210"/>
      <c r="E3" s="1210"/>
      <c r="F3" s="1210"/>
      <c r="G3" s="1210"/>
      <c r="H3" s="1210"/>
      <c r="I3" s="1210"/>
      <c r="J3" s="1210"/>
      <c r="K3" s="1210"/>
      <c r="L3" s="1210"/>
      <c r="M3" s="1210"/>
      <c r="N3" s="1210"/>
      <c r="O3" s="1210"/>
      <c r="P3" s="1210"/>
      <c r="Q3" s="1210"/>
      <c r="R3" s="1210"/>
      <c r="S3" s="183" t="s">
        <v>308</v>
      </c>
    </row>
    <row r="4" spans="1:19" ht="24.75" customHeight="1" thickTop="1">
      <c r="A4" s="1211" t="s">
        <v>309</v>
      </c>
      <c r="B4" s="1163" t="s">
        <v>624</v>
      </c>
      <c r="C4" s="1163"/>
      <c r="D4" s="1163" t="s">
        <v>185</v>
      </c>
      <c r="E4" s="1163"/>
      <c r="F4" s="1214" t="s">
        <v>186</v>
      </c>
      <c r="G4" s="1214"/>
      <c r="H4" s="1214" t="s">
        <v>187</v>
      </c>
      <c r="I4" s="1214"/>
      <c r="J4" s="1214" t="s">
        <v>188</v>
      </c>
      <c r="K4" s="1214"/>
      <c r="L4" s="1214" t="s">
        <v>274</v>
      </c>
      <c r="M4" s="1214"/>
      <c r="N4" s="1214" t="s">
        <v>275</v>
      </c>
      <c r="O4" s="1214"/>
      <c r="P4" s="1214" t="s">
        <v>345</v>
      </c>
      <c r="Q4" s="1214"/>
      <c r="R4" s="1214"/>
      <c r="S4" s="1127" t="s">
        <v>310</v>
      </c>
    </row>
    <row r="5" spans="1:19" ht="29.25" customHeight="1">
      <c r="A5" s="1212"/>
      <c r="B5" s="1216" t="s">
        <v>721</v>
      </c>
      <c r="C5" s="1216"/>
      <c r="D5" s="1215" t="s">
        <v>276</v>
      </c>
      <c r="E5" s="1215"/>
      <c r="F5" s="1215" t="s">
        <v>277</v>
      </c>
      <c r="G5" s="1215"/>
      <c r="H5" s="1215" t="s">
        <v>278</v>
      </c>
      <c r="I5" s="1215"/>
      <c r="J5" s="1215" t="s">
        <v>279</v>
      </c>
      <c r="K5" s="1215"/>
      <c r="L5" s="1215" t="s">
        <v>280</v>
      </c>
      <c r="M5" s="1215"/>
      <c r="N5" s="1215" t="s">
        <v>281</v>
      </c>
      <c r="O5" s="1215"/>
      <c r="P5" s="1215" t="s">
        <v>311</v>
      </c>
      <c r="Q5" s="1215"/>
      <c r="R5" s="1215"/>
      <c r="S5" s="1128"/>
    </row>
    <row r="6" spans="1:19" ht="25.5" customHeight="1">
      <c r="A6" s="1212"/>
      <c r="B6" s="848" t="s">
        <v>181</v>
      </c>
      <c r="C6" s="848" t="s">
        <v>182</v>
      </c>
      <c r="D6" s="848" t="s">
        <v>181</v>
      </c>
      <c r="E6" s="848" t="s">
        <v>182</v>
      </c>
      <c r="F6" s="848" t="s">
        <v>181</v>
      </c>
      <c r="G6" s="848" t="s">
        <v>182</v>
      </c>
      <c r="H6" s="848" t="s">
        <v>181</v>
      </c>
      <c r="I6" s="848" t="s">
        <v>182</v>
      </c>
      <c r="J6" s="848" t="s">
        <v>181</v>
      </c>
      <c r="K6" s="848" t="s">
        <v>182</v>
      </c>
      <c r="L6" s="848" t="s">
        <v>181</v>
      </c>
      <c r="M6" s="848" t="s">
        <v>182</v>
      </c>
      <c r="N6" s="848" t="s">
        <v>181</v>
      </c>
      <c r="O6" s="848" t="s">
        <v>182</v>
      </c>
      <c r="P6" s="848" t="s">
        <v>181</v>
      </c>
      <c r="Q6" s="848" t="s">
        <v>182</v>
      </c>
      <c r="R6" s="848" t="s">
        <v>651</v>
      </c>
      <c r="S6" s="1128"/>
    </row>
    <row r="7" spans="1:19" ht="25.5" customHeight="1" thickBot="1">
      <c r="A7" s="1213"/>
      <c r="B7" s="889" t="s">
        <v>666</v>
      </c>
      <c r="C7" s="889" t="s">
        <v>667</v>
      </c>
      <c r="D7" s="889" t="s">
        <v>666</v>
      </c>
      <c r="E7" s="889" t="s">
        <v>667</v>
      </c>
      <c r="F7" s="889" t="s">
        <v>666</v>
      </c>
      <c r="G7" s="889" t="s">
        <v>667</v>
      </c>
      <c r="H7" s="889" t="s">
        <v>666</v>
      </c>
      <c r="I7" s="889" t="s">
        <v>667</v>
      </c>
      <c r="J7" s="889" t="s">
        <v>666</v>
      </c>
      <c r="K7" s="889" t="s">
        <v>667</v>
      </c>
      <c r="L7" s="889" t="s">
        <v>666</v>
      </c>
      <c r="M7" s="889" t="s">
        <v>667</v>
      </c>
      <c r="N7" s="889" t="s">
        <v>666</v>
      </c>
      <c r="O7" s="889" t="s">
        <v>667</v>
      </c>
      <c r="P7" s="889" t="s">
        <v>666</v>
      </c>
      <c r="Q7" s="889" t="s">
        <v>667</v>
      </c>
      <c r="R7" s="889" t="s">
        <v>8</v>
      </c>
      <c r="S7" s="1129"/>
    </row>
    <row r="8" spans="1:19" ht="45.75" customHeight="1" thickTop="1">
      <c r="A8" s="184" t="s">
        <v>545</v>
      </c>
      <c r="B8" s="503">
        <f>ج18!B8+ج28!B8+عاملين37!B8+'44ج (2)'!B8</f>
        <v>0</v>
      </c>
      <c r="C8" s="503">
        <f>ج18!C8+ج28!C8+عاملين37!C8+'44ج (2)'!C8</f>
        <v>0</v>
      </c>
      <c r="D8" s="503">
        <f>ج18!D8+ج28!D8+عاملين37!D8+'44ج (2)'!D8</f>
        <v>0</v>
      </c>
      <c r="E8" s="503">
        <f>ج18!E8+ج28!E8+عاملين37!E8+'44ج (2)'!E8</f>
        <v>0</v>
      </c>
      <c r="F8" s="503">
        <f>ج18!F8+ج28!F8+عاملين37!F8+'44ج (2)'!F8</f>
        <v>1</v>
      </c>
      <c r="G8" s="503">
        <f>ج18!G8+ج28!G8+عاملين37!G8+'44ج (2)'!G8</f>
        <v>1</v>
      </c>
      <c r="H8" s="503">
        <f>ج18!H8+ج28!H8+عاملين37!H8+'44ج (2)'!H8</f>
        <v>10</v>
      </c>
      <c r="I8" s="503">
        <f>ج18!I8+ج28!I8+عاملين37!I8+'44ج (2)'!I8</f>
        <v>7</v>
      </c>
      <c r="J8" s="503">
        <f>ج18!J8+ج28!J8+عاملين37!J8+'44ج (2)'!J8</f>
        <v>16</v>
      </c>
      <c r="K8" s="503">
        <f>ج18!K8+ج28!K8+عاملين37!K8+'44ج (2)'!K8</f>
        <v>17</v>
      </c>
      <c r="L8" s="503">
        <f>ج18!L8+ج28!L8+عاملين37!L8+'44ج (2)'!L8</f>
        <v>60</v>
      </c>
      <c r="M8" s="503">
        <f>ج18!M8+ج28!M8+عاملين37!M8+'44ج (2)'!M8</f>
        <v>87</v>
      </c>
      <c r="N8" s="503">
        <f>ج18!N8+ج28!N8+عاملين37!N8+'44ج (2)'!N8</f>
        <v>4</v>
      </c>
      <c r="O8" s="503">
        <f>ج18!O8+ج28!O8+عاملين37!O8+'44ج (2)'!O8</f>
        <v>6</v>
      </c>
      <c r="P8" s="503">
        <f>N8+L8+J8+H8+F8+D8+B8</f>
        <v>91</v>
      </c>
      <c r="Q8" s="503">
        <f>O8+M8+K8+I8+G8+E8+C8</f>
        <v>118</v>
      </c>
      <c r="R8" s="503">
        <f>SUM(P8:Q8)</f>
        <v>209</v>
      </c>
      <c r="S8" s="850" t="s">
        <v>313</v>
      </c>
    </row>
    <row r="9" spans="1:19" ht="46.5" customHeight="1">
      <c r="A9" s="186" t="s">
        <v>314</v>
      </c>
      <c r="B9" s="844">
        <f>ج18!B9+ج28!B9+عاملين37!B9+'44ج (2)'!B9</f>
        <v>4</v>
      </c>
      <c r="C9" s="844">
        <f>ج18!C9+ج28!C9+عاملين37!C9+'44ج (2)'!C9</f>
        <v>1</v>
      </c>
      <c r="D9" s="844">
        <f>ج18!D9+ج28!D9+عاملين37!D9+'44ج (2)'!D9</f>
        <v>0</v>
      </c>
      <c r="E9" s="844">
        <f>ج18!E9+ج28!E9+عاملين37!E9+'44ج (2)'!E9</f>
        <v>0</v>
      </c>
      <c r="F9" s="844">
        <f>ج18!F9+ج28!F9+عاملين37!F9+'44ج (2)'!F9</f>
        <v>0</v>
      </c>
      <c r="G9" s="844">
        <f>ج18!G9+ج28!G9+عاملين37!G9+'44ج (2)'!G9</f>
        <v>0</v>
      </c>
      <c r="H9" s="844">
        <f>ج18!H9+ج28!H9+عاملين37!H9+'44ج (2)'!H9</f>
        <v>0</v>
      </c>
      <c r="I9" s="844">
        <f>ج18!I9+ج28!I9+عاملين37!I9+'44ج (2)'!I9</f>
        <v>1</v>
      </c>
      <c r="J9" s="844">
        <f>ج18!J9+ج28!J9+عاملين37!J9+'44ج (2)'!J9</f>
        <v>4</v>
      </c>
      <c r="K9" s="844">
        <f>ج18!K9+ج28!K9+عاملين37!K9+'44ج (2)'!K9</f>
        <v>3</v>
      </c>
      <c r="L9" s="844">
        <f>ج18!L9+ج28!L9+عاملين37!L9+'44ج (2)'!L9</f>
        <v>74</v>
      </c>
      <c r="M9" s="844">
        <f>ج18!M9+ج28!M9+عاملين37!M9+'44ج (2)'!M9</f>
        <v>112</v>
      </c>
      <c r="N9" s="844">
        <f>ج18!N9+ج28!N9+عاملين37!N9+'44ج (2)'!N9</f>
        <v>4</v>
      </c>
      <c r="O9" s="844">
        <f>ج18!O9+ج28!O9+عاملين37!O9+'44ج (2)'!O9</f>
        <v>7</v>
      </c>
      <c r="P9" s="844">
        <f t="shared" ref="P9:P28" si="0">N9+L9+J9+H9+F9+D9+B9</f>
        <v>86</v>
      </c>
      <c r="Q9" s="844">
        <f t="shared" ref="Q9:Q28" si="1">O9+M9+K9+I9+G9+E9+C9</f>
        <v>124</v>
      </c>
      <c r="R9" s="844">
        <f t="shared" ref="R9:R29" si="2">SUM(P9:Q9)</f>
        <v>210</v>
      </c>
      <c r="S9" s="187" t="s">
        <v>315</v>
      </c>
    </row>
    <row r="10" spans="1:19" ht="34.5" customHeight="1">
      <c r="A10" s="186" t="s">
        <v>316</v>
      </c>
      <c r="B10" s="844">
        <f>ج18!B10+'44ج (2)'!B10</f>
        <v>0</v>
      </c>
      <c r="C10" s="844">
        <f>ج18!C10+'44ج (2)'!C10</f>
        <v>0</v>
      </c>
      <c r="D10" s="844">
        <f>ج18!D10+'44ج (2)'!D10</f>
        <v>0</v>
      </c>
      <c r="E10" s="844">
        <f>ج18!E10+'44ج (2)'!E10</f>
        <v>0</v>
      </c>
      <c r="F10" s="844">
        <f>ج18!F10+'44ج (2)'!F10</f>
        <v>0</v>
      </c>
      <c r="G10" s="844">
        <f>ج18!G10+'44ج (2)'!G10</f>
        <v>1</v>
      </c>
      <c r="H10" s="844">
        <f>ج18!H10+'44ج (2)'!H10</f>
        <v>1</v>
      </c>
      <c r="I10" s="844">
        <f>ج18!I10+'44ج (2)'!I10</f>
        <v>8</v>
      </c>
      <c r="J10" s="844">
        <f>ج18!J10+'44ج (2)'!J10</f>
        <v>19</v>
      </c>
      <c r="K10" s="844">
        <f>ج18!K10+'44ج (2)'!K10</f>
        <v>69</v>
      </c>
      <c r="L10" s="844">
        <f>ج18!L10+'44ج (2)'!L10</f>
        <v>30</v>
      </c>
      <c r="M10" s="844">
        <f>ج18!M10+'44ج (2)'!M10</f>
        <v>186</v>
      </c>
      <c r="N10" s="844">
        <f>ج18!N10+'44ج (2)'!N10</f>
        <v>2</v>
      </c>
      <c r="O10" s="844">
        <f>ج18!O10+'44ج (2)'!O10</f>
        <v>1</v>
      </c>
      <c r="P10" s="844">
        <f t="shared" si="0"/>
        <v>52</v>
      </c>
      <c r="Q10" s="844">
        <f t="shared" si="1"/>
        <v>265</v>
      </c>
      <c r="R10" s="844">
        <f t="shared" si="2"/>
        <v>317</v>
      </c>
      <c r="S10" s="187" t="s">
        <v>317</v>
      </c>
    </row>
    <row r="11" spans="1:19" ht="34.5" customHeight="1">
      <c r="A11" s="186" t="s">
        <v>318</v>
      </c>
      <c r="B11" s="844">
        <f>ج18!B11+ج28!B10+عاملين37!B10+'44ج (2)'!B11</f>
        <v>5</v>
      </c>
      <c r="C11" s="844">
        <f>ج18!C11+ج28!C10+عاملين37!C10+'44ج (2)'!C11</f>
        <v>1</v>
      </c>
      <c r="D11" s="844">
        <f>ج18!D11+ج28!D10+عاملين37!D10+'44ج (2)'!D11</f>
        <v>2</v>
      </c>
      <c r="E11" s="844">
        <f>ج18!E11+ج28!E10+عاملين37!E10+'44ج (2)'!E11</f>
        <v>1</v>
      </c>
      <c r="F11" s="844">
        <f>ج18!F11+ج28!F10+عاملين37!F10+'44ج (2)'!F11</f>
        <v>4</v>
      </c>
      <c r="G11" s="844">
        <f>ج18!G11+ج28!G10+عاملين37!G10+'44ج (2)'!G11</f>
        <v>6</v>
      </c>
      <c r="H11" s="844">
        <f>ج18!H11+ج28!H10+عاملين37!H10+'44ج (2)'!H11</f>
        <v>10</v>
      </c>
      <c r="I11" s="844">
        <f>ج18!I11+ج28!I10+عاملين37!I10+'44ج (2)'!I11</f>
        <v>20</v>
      </c>
      <c r="J11" s="844">
        <f>ج18!J11+ج28!J10+عاملين37!J10+'44ج (2)'!J11</f>
        <v>5</v>
      </c>
      <c r="K11" s="844">
        <f>ج18!K11+ج28!K10+عاملين37!K10+'44ج (2)'!K11</f>
        <v>25</v>
      </c>
      <c r="L11" s="844">
        <f>ج18!L11+ج28!L10+عاملين37!L10+'44ج (2)'!L11</f>
        <v>16</v>
      </c>
      <c r="M11" s="844">
        <f>ج18!M11+ج28!M10+عاملين37!M10+'44ج (2)'!M11</f>
        <v>54</v>
      </c>
      <c r="N11" s="844">
        <f>ج18!N11+ج28!N10+عاملين37!N10+'44ج (2)'!N11</f>
        <v>0</v>
      </c>
      <c r="O11" s="844">
        <f>ج18!O11+ج28!O10+عاملين37!O10+'44ج (2)'!O11</f>
        <v>2</v>
      </c>
      <c r="P11" s="844">
        <f t="shared" si="0"/>
        <v>42</v>
      </c>
      <c r="Q11" s="844">
        <f t="shared" si="1"/>
        <v>109</v>
      </c>
      <c r="R11" s="844">
        <f t="shared" si="2"/>
        <v>151</v>
      </c>
      <c r="S11" s="188" t="s">
        <v>319</v>
      </c>
    </row>
    <row r="12" spans="1:19" ht="34.5" customHeight="1">
      <c r="A12" s="186" t="s">
        <v>320</v>
      </c>
      <c r="B12" s="844">
        <v>0</v>
      </c>
      <c r="C12" s="844">
        <v>4</v>
      </c>
      <c r="D12" s="844">
        <v>6</v>
      </c>
      <c r="E12" s="844">
        <v>12</v>
      </c>
      <c r="F12" s="844">
        <v>3</v>
      </c>
      <c r="G12" s="844">
        <v>7</v>
      </c>
      <c r="H12" s="844">
        <v>1</v>
      </c>
      <c r="I12" s="844">
        <v>1</v>
      </c>
      <c r="J12" s="844">
        <v>0</v>
      </c>
      <c r="K12" s="844">
        <v>1</v>
      </c>
      <c r="L12" s="844">
        <v>4</v>
      </c>
      <c r="M12" s="844">
        <v>1</v>
      </c>
      <c r="N12" s="844">
        <v>0</v>
      </c>
      <c r="O12" s="844">
        <v>0</v>
      </c>
      <c r="P12" s="844">
        <f t="shared" si="0"/>
        <v>14</v>
      </c>
      <c r="Q12" s="844">
        <f t="shared" si="1"/>
        <v>26</v>
      </c>
      <c r="R12" s="844">
        <f t="shared" si="2"/>
        <v>40</v>
      </c>
      <c r="S12" s="188" t="s">
        <v>321</v>
      </c>
    </row>
    <row r="13" spans="1:19" ht="34.5" customHeight="1">
      <c r="A13" s="186" t="s">
        <v>322</v>
      </c>
      <c r="B13" s="844">
        <f>ج18!B13+'44ج (2)'!B16</f>
        <v>4</v>
      </c>
      <c r="C13" s="844">
        <f>ج18!C13+'44ج (2)'!C16</f>
        <v>3</v>
      </c>
      <c r="D13" s="844">
        <f>ج18!D13+'44ج (2)'!D16</f>
        <v>24</v>
      </c>
      <c r="E13" s="844">
        <f>ج18!E13+'44ج (2)'!E16</f>
        <v>6</v>
      </c>
      <c r="F13" s="844">
        <f>ج18!F13+'44ج (2)'!F16</f>
        <v>11</v>
      </c>
      <c r="G13" s="844">
        <f>ج18!G13+'44ج (2)'!G16</f>
        <v>14</v>
      </c>
      <c r="H13" s="844">
        <f>ج18!H13+'44ج (2)'!H16</f>
        <v>12</v>
      </c>
      <c r="I13" s="844">
        <f>ج18!I13+'44ج (2)'!I16</f>
        <v>2</v>
      </c>
      <c r="J13" s="844">
        <f>ج18!J13+'44ج (2)'!J16</f>
        <v>1</v>
      </c>
      <c r="K13" s="844">
        <f>ج18!K13+'44ج (2)'!K16</f>
        <v>3</v>
      </c>
      <c r="L13" s="844">
        <f>ج18!L13+'44ج (2)'!L16</f>
        <v>3</v>
      </c>
      <c r="M13" s="844">
        <f>ج18!M13+'44ج (2)'!M16</f>
        <v>1</v>
      </c>
      <c r="N13" s="844">
        <f>ج18!N13+'44ج (2)'!N16</f>
        <v>0</v>
      </c>
      <c r="O13" s="844">
        <f>ج18!O13+'44ج (2)'!O16</f>
        <v>0</v>
      </c>
      <c r="P13" s="844">
        <f t="shared" si="0"/>
        <v>55</v>
      </c>
      <c r="Q13" s="844">
        <f t="shared" si="1"/>
        <v>29</v>
      </c>
      <c r="R13" s="844">
        <f t="shared" si="2"/>
        <v>84</v>
      </c>
      <c r="S13" s="189" t="s">
        <v>323</v>
      </c>
    </row>
    <row r="14" spans="1:19" ht="34.5" customHeight="1">
      <c r="A14" s="186" t="s">
        <v>324</v>
      </c>
      <c r="B14" s="844">
        <f>ج18!B14+ج28!B11+عاملين37!B11+'44ج (2)'!B12</f>
        <v>2</v>
      </c>
      <c r="C14" s="844">
        <f>ج18!C14+ج28!C11+عاملين37!C11+'44ج (2)'!C12</f>
        <v>1</v>
      </c>
      <c r="D14" s="844">
        <f>ج18!D14+ج28!D11+عاملين37!D11+'44ج (2)'!D12</f>
        <v>5</v>
      </c>
      <c r="E14" s="844">
        <f>ج18!E14+ج28!E11+عاملين37!E11+'44ج (2)'!E12</f>
        <v>2</v>
      </c>
      <c r="F14" s="844">
        <f>ج18!F14+ج28!F11+عاملين37!F11+'44ج (2)'!F12</f>
        <v>11</v>
      </c>
      <c r="G14" s="844">
        <f>ج18!G14+ج28!G11+عاملين37!G11+'44ج (2)'!G12</f>
        <v>8</v>
      </c>
      <c r="H14" s="844">
        <f>ج18!H14+ج28!H11+عاملين37!H11+'44ج (2)'!H12</f>
        <v>29</v>
      </c>
      <c r="I14" s="844">
        <f>ج18!I14+ج28!I11+عاملين37!I11+'44ج (2)'!I12</f>
        <v>32</v>
      </c>
      <c r="J14" s="844">
        <f>ج18!J14+ج28!J11+عاملين37!J11+'44ج (2)'!J12</f>
        <v>22</v>
      </c>
      <c r="K14" s="844">
        <f>ج18!K14+ج28!K11+عاملين37!K11+'44ج (2)'!K12</f>
        <v>40</v>
      </c>
      <c r="L14" s="844">
        <f>ج18!L14+ج28!L11+عاملين37!L11+'44ج (2)'!L12</f>
        <v>46</v>
      </c>
      <c r="M14" s="844">
        <f>ج18!M14+ج28!M11+عاملين37!M11+'44ج (2)'!M12</f>
        <v>40</v>
      </c>
      <c r="N14" s="844">
        <f>ج18!N14+ج28!N11+عاملين37!N11+'44ج (2)'!N12</f>
        <v>3</v>
      </c>
      <c r="O14" s="844">
        <f>ج18!O14+ج28!O11+عاملين37!O11+'44ج (2)'!O12</f>
        <v>0</v>
      </c>
      <c r="P14" s="844">
        <f t="shared" si="0"/>
        <v>118</v>
      </c>
      <c r="Q14" s="844">
        <f t="shared" si="1"/>
        <v>123</v>
      </c>
      <c r="R14" s="844">
        <f t="shared" si="2"/>
        <v>241</v>
      </c>
      <c r="S14" s="187" t="s">
        <v>325</v>
      </c>
    </row>
    <row r="15" spans="1:19" ht="34.5" customHeight="1">
      <c r="A15" s="186" t="s">
        <v>326</v>
      </c>
      <c r="B15" s="844">
        <f>ج18!B15+ج28!B12+عاملين37!B12+'44ج (2)'!B13</f>
        <v>46</v>
      </c>
      <c r="C15" s="844">
        <f>ج18!C15+ج28!C12+عاملين37!C12+'44ج (2)'!C13</f>
        <v>75</v>
      </c>
      <c r="D15" s="844">
        <f>ج18!D15+ج28!D12+عاملين37!D12+'44ج (2)'!D13</f>
        <v>109</v>
      </c>
      <c r="E15" s="844">
        <f>ج18!E15+ج28!E12+عاملين37!E12+'44ج (2)'!E13</f>
        <v>85</v>
      </c>
      <c r="F15" s="844">
        <f>ج18!F15+ج28!F12+عاملين37!F12+'44ج (2)'!F13</f>
        <v>21</v>
      </c>
      <c r="G15" s="844">
        <f>ج18!G15+ج28!G12+عاملين37!G12+'44ج (2)'!G13</f>
        <v>24</v>
      </c>
      <c r="H15" s="844">
        <f>ج18!H15+ج28!H12+عاملين37!H12+'44ج (2)'!H13</f>
        <v>4</v>
      </c>
      <c r="I15" s="844">
        <f>ج18!I15+ج28!I12+عاملين37!I12+'44ج (2)'!I13</f>
        <v>6</v>
      </c>
      <c r="J15" s="844">
        <f>ج18!J15+ج28!J12+عاملين37!J12+'44ج (2)'!J13</f>
        <v>4</v>
      </c>
      <c r="K15" s="844">
        <f>ج18!K15+ج28!K12+عاملين37!K12+'44ج (2)'!K13</f>
        <v>4</v>
      </c>
      <c r="L15" s="844">
        <f>ج18!L15+ج28!L12+عاملين37!L12+'44ج (2)'!L13</f>
        <v>4</v>
      </c>
      <c r="M15" s="844">
        <f>ج18!M15+ج28!M12+عاملين37!M12+'44ج (2)'!M13</f>
        <v>12</v>
      </c>
      <c r="N15" s="844">
        <f>ج18!N15+ج28!N12+عاملين37!N12+'44ج (2)'!N13</f>
        <v>0</v>
      </c>
      <c r="O15" s="844">
        <f>ج18!O15+ج28!O12+عاملين37!O12+'44ج (2)'!O13</f>
        <v>0</v>
      </c>
      <c r="P15" s="844">
        <f t="shared" si="0"/>
        <v>188</v>
      </c>
      <c r="Q15" s="844">
        <f t="shared" si="1"/>
        <v>206</v>
      </c>
      <c r="R15" s="844">
        <f t="shared" si="2"/>
        <v>394</v>
      </c>
      <c r="S15" s="188" t="s">
        <v>327</v>
      </c>
    </row>
    <row r="16" spans="1:19" ht="34.5" customHeight="1">
      <c r="A16" s="186" t="s">
        <v>613</v>
      </c>
      <c r="B16" s="844">
        <v>3</v>
      </c>
      <c r="C16" s="844">
        <v>0</v>
      </c>
      <c r="D16" s="844">
        <v>19</v>
      </c>
      <c r="E16" s="844">
        <v>0</v>
      </c>
      <c r="F16" s="844">
        <v>7</v>
      </c>
      <c r="G16" s="844">
        <v>0</v>
      </c>
      <c r="H16" s="844">
        <v>2</v>
      </c>
      <c r="I16" s="844">
        <v>0</v>
      </c>
      <c r="J16" s="844">
        <v>2</v>
      </c>
      <c r="K16" s="844">
        <v>1</v>
      </c>
      <c r="L16" s="844">
        <v>0</v>
      </c>
      <c r="M16" s="844">
        <v>0</v>
      </c>
      <c r="N16" s="844">
        <v>0</v>
      </c>
      <c r="O16" s="844">
        <v>0</v>
      </c>
      <c r="P16" s="844">
        <f t="shared" si="0"/>
        <v>33</v>
      </c>
      <c r="Q16" s="844">
        <f t="shared" si="1"/>
        <v>1</v>
      </c>
      <c r="R16" s="844">
        <f t="shared" si="2"/>
        <v>34</v>
      </c>
      <c r="S16" s="188" t="s">
        <v>767</v>
      </c>
    </row>
    <row r="17" spans="1:19" ht="34.5" customHeight="1" thickBot="1">
      <c r="A17" s="851" t="s">
        <v>614</v>
      </c>
      <c r="B17" s="852">
        <v>0</v>
      </c>
      <c r="C17" s="852">
        <v>1</v>
      </c>
      <c r="D17" s="852">
        <v>4</v>
      </c>
      <c r="E17" s="852">
        <v>1</v>
      </c>
      <c r="F17" s="852">
        <v>4</v>
      </c>
      <c r="G17" s="852">
        <v>2</v>
      </c>
      <c r="H17" s="852">
        <v>2</v>
      </c>
      <c r="I17" s="852">
        <v>6</v>
      </c>
      <c r="J17" s="852">
        <v>2</v>
      </c>
      <c r="K17" s="852">
        <v>2</v>
      </c>
      <c r="L17" s="852">
        <v>3</v>
      </c>
      <c r="M17" s="852">
        <v>2</v>
      </c>
      <c r="N17" s="852">
        <v>0</v>
      </c>
      <c r="O17" s="852">
        <v>0</v>
      </c>
      <c r="P17" s="852">
        <f t="shared" si="0"/>
        <v>15</v>
      </c>
      <c r="Q17" s="852">
        <f t="shared" si="1"/>
        <v>14</v>
      </c>
      <c r="R17" s="852">
        <f t="shared" si="2"/>
        <v>29</v>
      </c>
      <c r="S17" s="1060" t="s">
        <v>726</v>
      </c>
    </row>
    <row r="18" spans="1:19" ht="34.5" customHeight="1" thickTop="1">
      <c r="A18" s="1058"/>
      <c r="B18" s="1059"/>
      <c r="C18" s="1059"/>
      <c r="D18" s="1059"/>
      <c r="E18" s="1059"/>
      <c r="F18" s="1059"/>
      <c r="G18" s="1059"/>
      <c r="H18" s="1059"/>
      <c r="I18" s="1059"/>
      <c r="J18" s="1059"/>
      <c r="K18" s="1059"/>
      <c r="L18" s="1059"/>
      <c r="M18" s="1059"/>
      <c r="N18" s="1059"/>
      <c r="O18" s="1059"/>
      <c r="P18" s="1059"/>
      <c r="Q18" s="1059"/>
      <c r="R18" s="1059"/>
      <c r="S18" s="194"/>
    </row>
    <row r="19" spans="1:19" ht="34.5" customHeight="1" thickBot="1">
      <c r="A19" s="1210" t="s">
        <v>966</v>
      </c>
      <c r="B19" s="1210"/>
      <c r="C19" s="1210"/>
      <c r="D19" s="1210"/>
      <c r="E19" s="1210"/>
      <c r="F19" s="1210"/>
      <c r="G19" s="1210"/>
      <c r="H19" s="1210"/>
      <c r="I19" s="1210"/>
      <c r="J19" s="1210"/>
      <c r="K19" s="1210"/>
      <c r="L19" s="1210"/>
      <c r="M19" s="1210"/>
      <c r="N19" s="1210"/>
      <c r="O19" s="1210"/>
      <c r="P19" s="1210"/>
      <c r="Q19" s="1210"/>
      <c r="R19" s="1210"/>
      <c r="S19" s="183" t="s">
        <v>919</v>
      </c>
    </row>
    <row r="20" spans="1:19" ht="34.5" customHeight="1" thickTop="1">
      <c r="A20" s="1211" t="s">
        <v>309</v>
      </c>
      <c r="B20" s="1163" t="s">
        <v>624</v>
      </c>
      <c r="C20" s="1163"/>
      <c r="D20" s="1163" t="s">
        <v>185</v>
      </c>
      <c r="E20" s="1163"/>
      <c r="F20" s="1214" t="s">
        <v>186</v>
      </c>
      <c r="G20" s="1214"/>
      <c r="H20" s="1214" t="s">
        <v>187</v>
      </c>
      <c r="I20" s="1214"/>
      <c r="J20" s="1214" t="s">
        <v>188</v>
      </c>
      <c r="K20" s="1214"/>
      <c r="L20" s="1214" t="s">
        <v>274</v>
      </c>
      <c r="M20" s="1214"/>
      <c r="N20" s="1214" t="s">
        <v>275</v>
      </c>
      <c r="O20" s="1214"/>
      <c r="P20" s="1214" t="s">
        <v>345</v>
      </c>
      <c r="Q20" s="1214"/>
      <c r="R20" s="1214"/>
      <c r="S20" s="1127" t="s">
        <v>310</v>
      </c>
    </row>
    <row r="21" spans="1:19" ht="34.5" customHeight="1">
      <c r="A21" s="1212"/>
      <c r="B21" s="1216" t="s">
        <v>721</v>
      </c>
      <c r="C21" s="1216"/>
      <c r="D21" s="1215" t="s">
        <v>276</v>
      </c>
      <c r="E21" s="1215"/>
      <c r="F21" s="1215" t="s">
        <v>277</v>
      </c>
      <c r="G21" s="1215"/>
      <c r="H21" s="1215" t="s">
        <v>278</v>
      </c>
      <c r="I21" s="1215"/>
      <c r="J21" s="1215" t="s">
        <v>279</v>
      </c>
      <c r="K21" s="1215"/>
      <c r="L21" s="1215" t="s">
        <v>280</v>
      </c>
      <c r="M21" s="1215"/>
      <c r="N21" s="1215" t="s">
        <v>281</v>
      </c>
      <c r="O21" s="1215"/>
      <c r="P21" s="1217" t="s">
        <v>311</v>
      </c>
      <c r="Q21" s="1217"/>
      <c r="R21" s="1217"/>
      <c r="S21" s="1128"/>
    </row>
    <row r="22" spans="1:19" ht="34.5" customHeight="1">
      <c r="A22" s="1212"/>
      <c r="B22" s="848"/>
      <c r="C22" s="848" t="s">
        <v>182</v>
      </c>
      <c r="D22" s="848" t="s">
        <v>181</v>
      </c>
      <c r="E22" s="848" t="s">
        <v>182</v>
      </c>
      <c r="F22" s="848" t="s">
        <v>181</v>
      </c>
      <c r="G22" s="848" t="s">
        <v>182</v>
      </c>
      <c r="H22" s="848" t="s">
        <v>181</v>
      </c>
      <c r="I22" s="848" t="s">
        <v>182</v>
      </c>
      <c r="J22" s="848" t="s">
        <v>181</v>
      </c>
      <c r="K22" s="848" t="s">
        <v>182</v>
      </c>
      <c r="L22" s="848" t="s">
        <v>181</v>
      </c>
      <c r="M22" s="848" t="s">
        <v>182</v>
      </c>
      <c r="N22" s="848" t="s">
        <v>181</v>
      </c>
      <c r="O22" s="848" t="s">
        <v>182</v>
      </c>
      <c r="P22" s="848" t="s">
        <v>181</v>
      </c>
      <c r="Q22" s="848" t="s">
        <v>182</v>
      </c>
      <c r="R22" s="849" t="s">
        <v>651</v>
      </c>
      <c r="S22" s="1128"/>
    </row>
    <row r="23" spans="1:19" ht="34.5" customHeight="1" thickBot="1">
      <c r="A23" s="1213"/>
      <c r="B23" s="889" t="s">
        <v>666</v>
      </c>
      <c r="C23" s="889" t="s">
        <v>667</v>
      </c>
      <c r="D23" s="889" t="s">
        <v>666</v>
      </c>
      <c r="E23" s="889" t="s">
        <v>667</v>
      </c>
      <c r="F23" s="889" t="s">
        <v>666</v>
      </c>
      <c r="G23" s="889" t="s">
        <v>667</v>
      </c>
      <c r="H23" s="889" t="s">
        <v>666</v>
      </c>
      <c r="I23" s="889" t="s">
        <v>667</v>
      </c>
      <c r="J23" s="889" t="s">
        <v>666</v>
      </c>
      <c r="K23" s="889" t="s">
        <v>667</v>
      </c>
      <c r="L23" s="889" t="s">
        <v>666</v>
      </c>
      <c r="M23" s="889" t="s">
        <v>667</v>
      </c>
      <c r="N23" s="889" t="s">
        <v>666</v>
      </c>
      <c r="O23" s="889" t="s">
        <v>667</v>
      </c>
      <c r="P23" s="889" t="s">
        <v>666</v>
      </c>
      <c r="Q23" s="889" t="s">
        <v>667</v>
      </c>
      <c r="R23" s="889" t="s">
        <v>8</v>
      </c>
      <c r="S23" s="1129"/>
    </row>
    <row r="24" spans="1:19" ht="34.5" customHeight="1" thickTop="1">
      <c r="A24" s="1061" t="s">
        <v>615</v>
      </c>
      <c r="B24" s="1062">
        <v>2</v>
      </c>
      <c r="C24" s="1062">
        <v>8</v>
      </c>
      <c r="D24" s="1062">
        <v>15</v>
      </c>
      <c r="E24" s="1062">
        <v>29</v>
      </c>
      <c r="F24" s="1062">
        <v>16</v>
      </c>
      <c r="G24" s="1062">
        <v>17</v>
      </c>
      <c r="H24" s="1062">
        <v>5</v>
      </c>
      <c r="I24" s="1062">
        <v>8</v>
      </c>
      <c r="J24" s="1062">
        <v>2</v>
      </c>
      <c r="K24" s="1062">
        <v>2</v>
      </c>
      <c r="L24" s="1062">
        <v>3</v>
      </c>
      <c r="M24" s="1062">
        <v>0</v>
      </c>
      <c r="N24" s="1062">
        <v>0</v>
      </c>
      <c r="O24" s="1062">
        <v>0</v>
      </c>
      <c r="P24" s="1062">
        <f t="shared" si="0"/>
        <v>43</v>
      </c>
      <c r="Q24" s="1062">
        <f t="shared" si="1"/>
        <v>64</v>
      </c>
      <c r="R24" s="1062">
        <f t="shared" si="2"/>
        <v>107</v>
      </c>
      <c r="S24" s="840" t="s">
        <v>804</v>
      </c>
    </row>
    <row r="25" spans="1:19" ht="34.5" customHeight="1">
      <c r="A25" s="407" t="s">
        <v>497</v>
      </c>
      <c r="B25" s="412">
        <f>ج28!B13+عاملين37!B13+'44ج (2)'!B14</f>
        <v>11</v>
      </c>
      <c r="C25" s="412">
        <f>ج28!C13+عاملين37!C13+'44ج (2)'!C14</f>
        <v>1</v>
      </c>
      <c r="D25" s="412">
        <f>ج28!D13+عاملين37!D13+'44ج (2)'!D14</f>
        <v>17</v>
      </c>
      <c r="E25" s="412">
        <f>ج28!E13+عاملين37!E13+'44ج (2)'!E14</f>
        <v>11</v>
      </c>
      <c r="F25" s="412">
        <f>ج28!F13+عاملين37!F13+'44ج (2)'!F14</f>
        <v>4</v>
      </c>
      <c r="G25" s="412">
        <f>ج28!G13+عاملين37!G13+'44ج (2)'!G14</f>
        <v>12</v>
      </c>
      <c r="H25" s="412">
        <f>ج28!H13+عاملين37!H13+'44ج (2)'!H14</f>
        <v>20</v>
      </c>
      <c r="I25" s="412">
        <f>ج28!I13+عاملين37!I13+'44ج (2)'!I14</f>
        <v>23</v>
      </c>
      <c r="J25" s="412">
        <f>ج28!J13+عاملين37!J13+'44ج (2)'!J14</f>
        <v>0</v>
      </c>
      <c r="K25" s="412">
        <f>ج28!K13+عاملين37!K13+'44ج (2)'!K14</f>
        <v>1</v>
      </c>
      <c r="L25" s="412">
        <f>ج28!L13+عاملين37!L13+'44ج (2)'!L14</f>
        <v>2</v>
      </c>
      <c r="M25" s="412">
        <f>ج28!M13+عاملين37!M13+'44ج (2)'!M14</f>
        <v>4</v>
      </c>
      <c r="N25" s="412">
        <f>ج28!N13+عاملين37!N13+'44ج (2)'!N14</f>
        <v>0</v>
      </c>
      <c r="O25" s="412">
        <f>ج28!O13+عاملين37!O13+'44ج (2)'!O14</f>
        <v>0</v>
      </c>
      <c r="P25" s="412">
        <f t="shared" si="0"/>
        <v>54</v>
      </c>
      <c r="Q25" s="412">
        <f t="shared" si="1"/>
        <v>52</v>
      </c>
      <c r="R25" s="412">
        <f t="shared" si="2"/>
        <v>106</v>
      </c>
      <c r="S25" s="229" t="s">
        <v>498</v>
      </c>
    </row>
    <row r="26" spans="1:19" ht="34.5" customHeight="1">
      <c r="A26" s="407" t="s">
        <v>499</v>
      </c>
      <c r="B26" s="412">
        <f>ج28!B14+عاملين37!B14+'44ج (2)'!B15</f>
        <v>0</v>
      </c>
      <c r="C26" s="412">
        <f>ج28!C14+عاملين37!C14+'44ج (2)'!C15</f>
        <v>0</v>
      </c>
      <c r="D26" s="412">
        <f>ج28!D14+عاملين37!D14+'44ج (2)'!D15</f>
        <v>1</v>
      </c>
      <c r="E26" s="412">
        <f>ج28!E14+عاملين37!E14+'44ج (2)'!E15</f>
        <v>0</v>
      </c>
      <c r="F26" s="412">
        <f>ج28!F14+عاملين37!F14+'44ج (2)'!F15</f>
        <v>2</v>
      </c>
      <c r="G26" s="412">
        <f>ج28!G14+عاملين37!G14+'44ج (2)'!G15</f>
        <v>1</v>
      </c>
      <c r="H26" s="412">
        <f>ج28!H14+عاملين37!H14+'44ج (2)'!H15</f>
        <v>10</v>
      </c>
      <c r="I26" s="412">
        <f>ج28!I14+عاملين37!I14+'44ج (2)'!I15</f>
        <v>14</v>
      </c>
      <c r="J26" s="412">
        <f>ج28!J14+عاملين37!J14+'44ج (2)'!J15</f>
        <v>24</v>
      </c>
      <c r="K26" s="412">
        <f>ج28!K14+عاملين37!K14+'44ج (2)'!K15</f>
        <v>5</v>
      </c>
      <c r="L26" s="412">
        <f>ج28!L14+عاملين37!L14+'44ج (2)'!L15</f>
        <v>9</v>
      </c>
      <c r="M26" s="412">
        <f>ج28!M14+عاملين37!M14+'44ج (2)'!M15</f>
        <v>21</v>
      </c>
      <c r="N26" s="412">
        <f>ج28!N14+عاملين37!N14+'44ج (2)'!N15</f>
        <v>1</v>
      </c>
      <c r="O26" s="412">
        <f>ج28!O14+عاملين37!O14+'44ج (2)'!O15</f>
        <v>5</v>
      </c>
      <c r="P26" s="412">
        <f t="shared" si="0"/>
        <v>47</v>
      </c>
      <c r="Q26" s="412">
        <f t="shared" si="1"/>
        <v>46</v>
      </c>
      <c r="R26" s="412">
        <f t="shared" si="2"/>
        <v>93</v>
      </c>
      <c r="S26" s="210" t="s">
        <v>500</v>
      </c>
    </row>
    <row r="27" spans="1:19" ht="34.5" customHeight="1">
      <c r="A27" s="407" t="s">
        <v>918</v>
      </c>
      <c r="B27" s="413">
        <v>4</v>
      </c>
      <c r="C27" s="413">
        <v>0</v>
      </c>
      <c r="D27" s="413">
        <v>19</v>
      </c>
      <c r="E27" s="413">
        <v>3</v>
      </c>
      <c r="F27" s="413">
        <v>11</v>
      </c>
      <c r="G27" s="413">
        <v>3</v>
      </c>
      <c r="H27" s="413">
        <v>6</v>
      </c>
      <c r="I27" s="413">
        <v>0</v>
      </c>
      <c r="J27" s="413">
        <v>0</v>
      </c>
      <c r="K27" s="413">
        <v>2</v>
      </c>
      <c r="L27" s="413">
        <v>2</v>
      </c>
      <c r="M27" s="413">
        <v>0</v>
      </c>
      <c r="N27" s="413">
        <v>0</v>
      </c>
      <c r="O27" s="413">
        <v>0</v>
      </c>
      <c r="P27" s="413">
        <f t="shared" si="0"/>
        <v>42</v>
      </c>
      <c r="Q27" s="413">
        <f t="shared" si="1"/>
        <v>8</v>
      </c>
      <c r="R27" s="412">
        <f t="shared" si="2"/>
        <v>50</v>
      </c>
      <c r="S27" s="210" t="s">
        <v>846</v>
      </c>
    </row>
    <row r="28" spans="1:19" ht="34.5" customHeight="1" thickBot="1">
      <c r="A28" s="408" t="s">
        <v>418</v>
      </c>
      <c r="B28" s="413">
        <f>ج28!B15+عاملين37!B15+'44ج (2)'!B18</f>
        <v>21</v>
      </c>
      <c r="C28" s="413">
        <f>ج28!C15+عاملين37!C15+'44ج (2)'!C18</f>
        <v>14</v>
      </c>
      <c r="D28" s="413">
        <f>ج28!D15+عاملين37!D15+'44ج (2)'!D18</f>
        <v>24</v>
      </c>
      <c r="E28" s="413">
        <f>ج28!E15+عاملين37!E15+'44ج (2)'!E18</f>
        <v>10</v>
      </c>
      <c r="F28" s="413">
        <f>ج28!F15+عاملين37!F15+'44ج (2)'!F18</f>
        <v>15</v>
      </c>
      <c r="G28" s="413">
        <f>ج28!G15+عاملين37!G15+'44ج (2)'!G18</f>
        <v>4</v>
      </c>
      <c r="H28" s="413">
        <f>ج28!H15+عاملين37!H15+'44ج (2)'!H18</f>
        <v>14</v>
      </c>
      <c r="I28" s="413">
        <f>ج28!I15+عاملين37!I15+'44ج (2)'!I18</f>
        <v>4</v>
      </c>
      <c r="J28" s="413">
        <f>ج28!J15+عاملين37!J15+'44ج (2)'!J18</f>
        <v>3</v>
      </c>
      <c r="K28" s="413">
        <f>ج28!K15+عاملين37!K15+'44ج (2)'!K18</f>
        <v>5</v>
      </c>
      <c r="L28" s="413">
        <f>ج28!L15+عاملين37!L15+'44ج (2)'!L18</f>
        <v>12</v>
      </c>
      <c r="M28" s="413">
        <f>ج28!M15+عاملين37!M15+'44ج (2)'!M18</f>
        <v>0</v>
      </c>
      <c r="N28" s="413">
        <f>ج28!N15+عاملين37!N15+'44ج (2)'!N18</f>
        <v>0</v>
      </c>
      <c r="O28" s="413">
        <f>ج28!O15+عاملين37!O15+'44ج (2)'!O18</f>
        <v>0</v>
      </c>
      <c r="P28" s="413">
        <f t="shared" si="0"/>
        <v>89</v>
      </c>
      <c r="Q28" s="413">
        <f t="shared" si="1"/>
        <v>37</v>
      </c>
      <c r="R28" s="413">
        <f t="shared" si="2"/>
        <v>126</v>
      </c>
      <c r="S28" s="404" t="s">
        <v>501</v>
      </c>
    </row>
    <row r="29" spans="1:19" ht="34.5" customHeight="1" thickTop="1" thickBot="1">
      <c r="A29" s="190" t="s">
        <v>4</v>
      </c>
      <c r="B29" s="500">
        <f>SUM(B8:B28)</f>
        <v>102</v>
      </c>
      <c r="C29" s="500">
        <f t="shared" ref="C29:O29" si="3">SUM(C8:C28)</f>
        <v>109</v>
      </c>
      <c r="D29" s="500">
        <f t="shared" si="3"/>
        <v>245</v>
      </c>
      <c r="E29" s="500">
        <f t="shared" si="3"/>
        <v>160</v>
      </c>
      <c r="F29" s="500">
        <f t="shared" si="3"/>
        <v>110</v>
      </c>
      <c r="G29" s="500">
        <f t="shared" si="3"/>
        <v>100</v>
      </c>
      <c r="H29" s="500">
        <f t="shared" si="3"/>
        <v>126</v>
      </c>
      <c r="I29" s="500">
        <f t="shared" si="3"/>
        <v>132</v>
      </c>
      <c r="J29" s="500">
        <f t="shared" si="3"/>
        <v>104</v>
      </c>
      <c r="K29" s="500">
        <f t="shared" si="3"/>
        <v>180</v>
      </c>
      <c r="L29" s="500">
        <f t="shared" si="3"/>
        <v>268</v>
      </c>
      <c r="M29" s="500">
        <f t="shared" si="3"/>
        <v>520</v>
      </c>
      <c r="N29" s="500">
        <f t="shared" si="3"/>
        <v>14</v>
      </c>
      <c r="O29" s="500">
        <f t="shared" si="3"/>
        <v>21</v>
      </c>
      <c r="P29" s="500">
        <f>N29+L29+J29+H29+F29+D29+B29</f>
        <v>969</v>
      </c>
      <c r="Q29" s="500">
        <f>O29+M29+K29+I29+G29+E29+C29</f>
        <v>1222</v>
      </c>
      <c r="R29" s="500">
        <f t="shared" si="2"/>
        <v>2191</v>
      </c>
      <c r="S29" s="12" t="s">
        <v>8</v>
      </c>
    </row>
    <row r="30" spans="1:19" ht="13.5" thickTop="1"/>
  </sheetData>
  <mergeCells count="40">
    <mergeCell ref="S20:S23"/>
    <mergeCell ref="B21:C21"/>
    <mergeCell ref="D21:E21"/>
    <mergeCell ref="F21:G21"/>
    <mergeCell ref="H21:I21"/>
    <mergeCell ref="J21:K21"/>
    <mergeCell ref="L21:M21"/>
    <mergeCell ref="N21:O21"/>
    <mergeCell ref="P21:R21"/>
    <mergeCell ref="A19:R19"/>
    <mergeCell ref="A20:A23"/>
    <mergeCell ref="B20:C20"/>
    <mergeCell ref="D20:E20"/>
    <mergeCell ref="F20:G20"/>
    <mergeCell ref="H20:I20"/>
    <mergeCell ref="J20:K20"/>
    <mergeCell ref="L20:M20"/>
    <mergeCell ref="N20:O20"/>
    <mergeCell ref="P20:R20"/>
    <mergeCell ref="J5:K5"/>
    <mergeCell ref="L5:M5"/>
    <mergeCell ref="N5:O5"/>
    <mergeCell ref="P5:R5"/>
    <mergeCell ref="B5:C5"/>
    <mergeCell ref="B4:C4"/>
    <mergeCell ref="A1:S1"/>
    <mergeCell ref="A2:S2"/>
    <mergeCell ref="A3:R3"/>
    <mergeCell ref="A4:A7"/>
    <mergeCell ref="D4:E4"/>
    <mergeCell ref="F4:G4"/>
    <mergeCell ref="H4:I4"/>
    <mergeCell ref="J4:K4"/>
    <mergeCell ref="L4:M4"/>
    <mergeCell ref="N4:O4"/>
    <mergeCell ref="P4:R4"/>
    <mergeCell ref="S4:S7"/>
    <mergeCell ref="D5:E5"/>
    <mergeCell ref="F5:G5"/>
    <mergeCell ref="H5:I5"/>
  </mergeCells>
  <printOptions horizontalCentered="1"/>
  <pageMargins left="1" right="1" top="1.5" bottom="1" header="1.5" footer="1"/>
  <pageSetup paperSize="9" scale="7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H60"/>
  <sheetViews>
    <sheetView rightToLeft="1" view="pageBreakPreview" topLeftCell="A37" zoomScale="80" zoomScaleSheetLayoutView="80" workbookViewId="0">
      <selection sqref="A1:M1"/>
    </sheetView>
  </sheetViews>
  <sheetFormatPr defaultColWidth="9.140625" defaultRowHeight="15"/>
  <cols>
    <col min="1" max="1" width="11.140625" style="903" customWidth="1"/>
    <col min="2" max="2" width="17.140625" style="903" customWidth="1"/>
    <col min="3" max="3" width="18.42578125" style="903" customWidth="1"/>
    <col min="4" max="4" width="15.140625" style="903" customWidth="1"/>
    <col min="5" max="5" width="14" style="903" customWidth="1"/>
    <col min="6" max="6" width="16.28515625" style="903" customWidth="1"/>
    <col min="7" max="7" width="13.7109375" style="903" customWidth="1"/>
    <col min="8" max="8" width="17.5703125" style="903" customWidth="1"/>
    <col min="9" max="9" width="15" style="903" customWidth="1"/>
    <col min="10" max="10" width="17.28515625" style="903" customWidth="1"/>
    <col min="11" max="11" width="24.5703125" style="903" customWidth="1"/>
    <col min="12" max="15" width="14.85546875" style="903" customWidth="1"/>
    <col min="16" max="16" width="26.85546875" style="903" customWidth="1"/>
    <col min="17" max="18" width="14.85546875" style="903" customWidth="1"/>
    <col min="19" max="20" width="13.5703125" style="903" customWidth="1"/>
    <col min="21" max="21" width="9.140625" style="903"/>
    <col min="22" max="22" width="12.5703125" style="903" customWidth="1"/>
    <col min="23" max="16384" width="9.140625" style="903"/>
  </cols>
  <sheetData>
    <row r="1" spans="1:60" ht="40.5" customHeight="1">
      <c r="A1" s="1218" t="s">
        <v>971</v>
      </c>
      <c r="B1" s="1218"/>
      <c r="C1" s="1218"/>
      <c r="D1" s="1218"/>
      <c r="E1" s="1218"/>
      <c r="F1" s="1218"/>
      <c r="G1" s="1218"/>
      <c r="H1" s="1218"/>
      <c r="I1" s="1218"/>
      <c r="J1" s="1218"/>
      <c r="K1" s="1218"/>
      <c r="L1" s="1218"/>
      <c r="M1" s="902"/>
      <c r="N1" s="902"/>
      <c r="O1" s="902"/>
      <c r="P1" s="902"/>
      <c r="Q1" s="902"/>
      <c r="R1" s="902"/>
    </row>
    <row r="2" spans="1:60" ht="22.5" customHeight="1">
      <c r="A2" s="1219" t="s">
        <v>969</v>
      </c>
      <c r="B2" s="1219"/>
      <c r="C2" s="1219"/>
      <c r="D2" s="1219"/>
      <c r="E2" s="1219"/>
      <c r="F2" s="1219"/>
      <c r="G2" s="1219"/>
      <c r="H2" s="1219"/>
      <c r="I2" s="1219"/>
      <c r="J2" s="1219"/>
      <c r="K2" s="1219"/>
      <c r="L2" s="1219"/>
      <c r="M2" s="904"/>
      <c r="N2" s="904"/>
      <c r="O2" s="904"/>
      <c r="P2" s="904"/>
      <c r="Q2" s="904"/>
      <c r="R2" s="904"/>
    </row>
    <row r="3" spans="1:60" s="905" customFormat="1" ht="21" customHeight="1" thickBot="1">
      <c r="A3" s="1220" t="s">
        <v>926</v>
      </c>
      <c r="B3" s="1220"/>
      <c r="C3" s="1220"/>
      <c r="D3" s="1220"/>
      <c r="E3" s="1220"/>
      <c r="F3" s="1220"/>
      <c r="G3" s="1220"/>
      <c r="H3" s="1220"/>
      <c r="I3" s="1220"/>
      <c r="J3" s="1220"/>
      <c r="L3" s="906" t="s">
        <v>927</v>
      </c>
      <c r="M3" s="906"/>
      <c r="N3" s="906"/>
      <c r="O3" s="906"/>
      <c r="P3" s="906"/>
      <c r="Q3" s="906"/>
      <c r="R3" s="906"/>
    </row>
    <row r="4" spans="1:60" ht="24.75" customHeight="1" thickTop="1">
      <c r="A4" s="1221" t="s">
        <v>847</v>
      </c>
      <c r="B4" s="1221"/>
      <c r="C4" s="907"/>
      <c r="D4" s="1221" t="s">
        <v>256</v>
      </c>
      <c r="E4" s="1221"/>
      <c r="F4" s="1221"/>
      <c r="G4" s="1221"/>
      <c r="H4" s="1221"/>
      <c r="I4" s="1221"/>
      <c r="J4" s="1221"/>
      <c r="K4" s="1224" t="s">
        <v>848</v>
      </c>
      <c r="L4" s="1224"/>
      <c r="M4" s="908"/>
      <c r="N4" s="908"/>
      <c r="O4" s="908"/>
      <c r="P4" s="908" t="s">
        <v>934</v>
      </c>
      <c r="Q4" s="908"/>
      <c r="R4" s="908"/>
    </row>
    <row r="5" spans="1:60" ht="22.5" customHeight="1">
      <c r="A5" s="1222"/>
      <c r="B5" s="1222"/>
      <c r="C5" s="909" t="s">
        <v>12</v>
      </c>
      <c r="D5" s="909" t="s">
        <v>14</v>
      </c>
      <c r="E5" s="909" t="s">
        <v>16</v>
      </c>
      <c r="F5" s="909" t="s">
        <v>18</v>
      </c>
      <c r="G5" s="909" t="s">
        <v>20</v>
      </c>
      <c r="H5" s="910" t="s">
        <v>22</v>
      </c>
      <c r="I5" s="910" t="s">
        <v>24</v>
      </c>
      <c r="J5" s="910" t="s">
        <v>26</v>
      </c>
      <c r="K5" s="1225"/>
      <c r="L5" s="1225"/>
      <c r="M5" s="908"/>
      <c r="N5" s="908"/>
      <c r="O5" s="908"/>
      <c r="P5" s="908"/>
      <c r="Q5" s="908"/>
      <c r="R5" s="908"/>
    </row>
    <row r="6" spans="1:60" ht="30.75" customHeight="1" thickBot="1">
      <c r="A6" s="1223"/>
      <c r="B6" s="1223"/>
      <c r="C6" s="911" t="s">
        <v>849</v>
      </c>
      <c r="D6" s="912" t="s">
        <v>15</v>
      </c>
      <c r="E6" s="912" t="s">
        <v>178</v>
      </c>
      <c r="F6" s="912" t="s">
        <v>19</v>
      </c>
      <c r="G6" s="912" t="s">
        <v>21</v>
      </c>
      <c r="H6" s="912" t="s">
        <v>23</v>
      </c>
      <c r="I6" s="913" t="s">
        <v>25</v>
      </c>
      <c r="J6" s="912" t="s">
        <v>27</v>
      </c>
      <c r="K6" s="1226"/>
      <c r="L6" s="1226"/>
      <c r="M6" s="908"/>
      <c r="N6" s="908"/>
      <c r="O6" s="908" t="s">
        <v>949</v>
      </c>
      <c r="P6" s="908"/>
      <c r="Q6" s="908"/>
      <c r="R6" s="908"/>
    </row>
    <row r="7" spans="1:60" ht="24" customHeight="1">
      <c r="A7" s="1227" t="s">
        <v>850</v>
      </c>
      <c r="B7" s="1227"/>
      <c r="C7" s="914" t="s">
        <v>955</v>
      </c>
      <c r="D7" s="914">
        <v>77740</v>
      </c>
      <c r="E7" s="914">
        <v>79800</v>
      </c>
      <c r="F7" s="914">
        <v>180</v>
      </c>
      <c r="G7" s="914">
        <v>1132766</v>
      </c>
      <c r="H7" s="914">
        <v>41100</v>
      </c>
      <c r="I7" s="914">
        <v>18800</v>
      </c>
      <c r="J7" s="915">
        <v>12000</v>
      </c>
      <c r="K7" s="1228" t="s">
        <v>851</v>
      </c>
      <c r="L7" s="1228"/>
      <c r="M7" s="916">
        <f>O7+N7</f>
        <v>1132766</v>
      </c>
      <c r="N7" s="917">
        <v>140500</v>
      </c>
      <c r="O7" s="914">
        <f>S7+T7+U7+V7+W7+X7+Y7+Z7+AA7+AB7+AC7+AD7+AE7+AF7+AG7+AH7+AI7+AJ7+AK7+AL7+AM7+AN7+AO7+AP7+AQ7+AR7+AS7+AT7+AU7+AV7+AW7+AX7+AY7+AZ7+BA7+BB7</f>
        <v>992266</v>
      </c>
      <c r="P7" s="918">
        <v>140500</v>
      </c>
      <c r="Q7" s="910" t="s">
        <v>850</v>
      </c>
      <c r="R7" s="910"/>
      <c r="S7" s="918">
        <v>1500</v>
      </c>
      <c r="T7" s="919">
        <v>1440</v>
      </c>
      <c r="U7" s="919">
        <v>3600</v>
      </c>
      <c r="V7" s="919">
        <v>70000</v>
      </c>
      <c r="W7" s="919">
        <v>1200</v>
      </c>
      <c r="X7" s="920">
        <f>W7+V7+U7+T7+S7</f>
        <v>77740</v>
      </c>
      <c r="Y7" s="919">
        <v>8100</v>
      </c>
      <c r="Z7" s="919">
        <v>4500</v>
      </c>
      <c r="AA7" s="919">
        <v>11500</v>
      </c>
      <c r="AB7" s="919">
        <v>17000</v>
      </c>
      <c r="AC7" s="920">
        <f>AB7+AA7+Z7+Y7</f>
        <v>41100</v>
      </c>
      <c r="AD7" s="903">
        <v>39000</v>
      </c>
      <c r="AE7" s="903">
        <v>14000</v>
      </c>
      <c r="AF7" s="903">
        <v>18500</v>
      </c>
      <c r="AG7" s="903">
        <v>10800</v>
      </c>
      <c r="AH7" s="903">
        <v>24600</v>
      </c>
      <c r="AI7" s="903">
        <v>70000</v>
      </c>
      <c r="AJ7" s="903">
        <v>16000</v>
      </c>
      <c r="AK7" s="903">
        <v>42000</v>
      </c>
      <c r="AL7" s="903">
        <v>33000</v>
      </c>
      <c r="AM7" s="903">
        <v>16400</v>
      </c>
      <c r="AN7" s="903">
        <v>7500</v>
      </c>
      <c r="AO7" s="903">
        <v>2700</v>
      </c>
      <c r="AP7" s="903">
        <v>50436</v>
      </c>
      <c r="AQ7" s="903">
        <v>36000</v>
      </c>
      <c r="AR7" s="903">
        <v>60000</v>
      </c>
      <c r="AS7" s="903">
        <v>36300</v>
      </c>
      <c r="AT7" s="903">
        <v>30000</v>
      </c>
      <c r="AU7" s="903">
        <v>40000</v>
      </c>
      <c r="AV7" s="903">
        <v>28350</v>
      </c>
      <c r="AW7" s="903">
        <v>65000</v>
      </c>
      <c r="AX7" s="903">
        <v>22000</v>
      </c>
      <c r="AY7" s="903">
        <v>25000</v>
      </c>
      <c r="AZ7" s="903">
        <v>8200</v>
      </c>
      <c r="BA7" s="903">
        <v>30000</v>
      </c>
      <c r="BB7" s="903">
        <v>28800</v>
      </c>
      <c r="BH7" s="903">
        <f>SUM(S7:BB7)</f>
        <v>992266</v>
      </c>
    </row>
    <row r="8" spans="1:60" ht="18" customHeight="1">
      <c r="A8" s="1229" t="s">
        <v>852</v>
      </c>
      <c r="B8" s="921" t="s">
        <v>853</v>
      </c>
      <c r="C8" s="922" t="s">
        <v>955</v>
      </c>
      <c r="D8" s="922">
        <v>3340</v>
      </c>
      <c r="E8" s="922">
        <v>3000</v>
      </c>
      <c r="F8" s="922">
        <v>25</v>
      </c>
      <c r="G8" s="922">
        <v>61290</v>
      </c>
      <c r="H8" s="922">
        <v>1580</v>
      </c>
      <c r="I8" s="922">
        <v>500</v>
      </c>
      <c r="J8" s="915">
        <v>300</v>
      </c>
      <c r="K8" s="923" t="s">
        <v>854</v>
      </c>
      <c r="L8" s="1229" t="s">
        <v>855</v>
      </c>
      <c r="M8" s="916">
        <f t="shared" ref="M8:M27" si="0">O8+N8</f>
        <v>61290</v>
      </c>
      <c r="N8" s="917">
        <v>3000</v>
      </c>
      <c r="O8" s="914">
        <f t="shared" ref="O8:O13" si="1">S8+T8+U8+V8+W8+X8+Y8+Z8+AA8+AB8+AC8+AD8+AE8+AF8+AG8+AH8+AI8+AJ8+AK8+AL8+AM8+AN8+AO8+AP8+AQ8+AR8+AS8+AT8+AU8+AV8+AW8+AX8+AY8+AZ8+BA8+BB8</f>
        <v>58290</v>
      </c>
      <c r="P8" s="924">
        <v>500</v>
      </c>
      <c r="Q8" s="925" t="s">
        <v>852</v>
      </c>
      <c r="R8" s="925" t="s">
        <v>853</v>
      </c>
      <c r="S8" s="924">
        <v>300</v>
      </c>
      <c r="T8" s="926">
        <v>240</v>
      </c>
      <c r="U8" s="926"/>
      <c r="V8" s="926">
        <v>800</v>
      </c>
      <c r="W8" s="926">
        <v>2000</v>
      </c>
      <c r="X8" s="927">
        <f t="shared" ref="X8:X25" si="2">W8+V8+U8+T8+S8</f>
        <v>3340</v>
      </c>
      <c r="Y8" s="926">
        <v>480</v>
      </c>
      <c r="Z8" s="926">
        <v>300</v>
      </c>
      <c r="AA8" s="926">
        <v>500</v>
      </c>
      <c r="AB8" s="926">
        <v>300</v>
      </c>
      <c r="AC8" s="927">
        <f t="shared" ref="AC8:AC25" si="3">AB8+AA8+Z8+Y8</f>
        <v>1580</v>
      </c>
      <c r="AD8" s="903">
        <v>100</v>
      </c>
      <c r="AE8" s="903">
        <v>100</v>
      </c>
      <c r="AF8" s="903">
        <v>4000</v>
      </c>
      <c r="AG8" s="903">
        <v>1200</v>
      </c>
      <c r="AH8" s="903">
        <v>250</v>
      </c>
      <c r="AI8" s="903">
        <v>3300</v>
      </c>
      <c r="AJ8" s="903">
        <v>18000</v>
      </c>
      <c r="AK8" s="903">
        <v>3750</v>
      </c>
      <c r="AL8" s="903">
        <v>250</v>
      </c>
      <c r="AM8" s="903">
        <v>4000</v>
      </c>
      <c r="AN8" s="903">
        <v>650</v>
      </c>
      <c r="AO8" s="903">
        <v>1000</v>
      </c>
      <c r="AR8" s="903">
        <v>1250</v>
      </c>
      <c r="AT8" s="903">
        <v>2500</v>
      </c>
      <c r="AU8" s="903">
        <v>250</v>
      </c>
      <c r="AV8" s="903">
        <v>2450</v>
      </c>
      <c r="AW8" s="903">
        <v>300</v>
      </c>
      <c r="AY8" s="903">
        <v>1200</v>
      </c>
      <c r="BA8" s="903">
        <v>400</v>
      </c>
      <c r="BB8" s="903">
        <v>3500</v>
      </c>
      <c r="BH8" s="903">
        <f t="shared" ref="BH8:BH26" si="4">SUM(S8:BB8)</f>
        <v>58290</v>
      </c>
    </row>
    <row r="9" spans="1:60" ht="19.5" customHeight="1">
      <c r="A9" s="1229"/>
      <c r="B9" s="921" t="s">
        <v>856</v>
      </c>
      <c r="C9" s="922" t="s">
        <v>955</v>
      </c>
      <c r="D9" s="922">
        <v>1100</v>
      </c>
      <c r="E9" s="922">
        <v>350</v>
      </c>
      <c r="F9" s="922">
        <v>50</v>
      </c>
      <c r="G9" s="922">
        <v>24600</v>
      </c>
      <c r="H9" s="922">
        <v>950</v>
      </c>
      <c r="I9" s="922">
        <v>300</v>
      </c>
      <c r="J9" s="915"/>
      <c r="K9" s="923" t="s">
        <v>857</v>
      </c>
      <c r="L9" s="1229"/>
      <c r="M9" s="916">
        <f t="shared" si="0"/>
        <v>24600</v>
      </c>
      <c r="N9" s="917">
        <v>5000</v>
      </c>
      <c r="O9" s="914">
        <f t="shared" si="1"/>
        <v>19600</v>
      </c>
      <c r="P9" s="924">
        <v>250</v>
      </c>
      <c r="Q9" s="925"/>
      <c r="R9" s="925" t="s">
        <v>856</v>
      </c>
      <c r="S9" s="924">
        <v>100</v>
      </c>
      <c r="T9" s="926"/>
      <c r="U9" s="926"/>
      <c r="V9" s="926"/>
      <c r="W9" s="926">
        <v>1000</v>
      </c>
      <c r="X9" s="927">
        <f t="shared" si="2"/>
        <v>1100</v>
      </c>
      <c r="Y9" s="926">
        <v>400</v>
      </c>
      <c r="Z9" s="926">
        <v>100</v>
      </c>
      <c r="AA9" s="926">
        <v>200</v>
      </c>
      <c r="AB9" s="926">
        <v>250</v>
      </c>
      <c r="AC9" s="927">
        <f t="shared" si="3"/>
        <v>950</v>
      </c>
      <c r="AD9" s="903">
        <v>100</v>
      </c>
      <c r="AE9" s="903">
        <v>200</v>
      </c>
      <c r="AF9" s="903">
        <v>1200</v>
      </c>
      <c r="AG9" s="903">
        <v>500</v>
      </c>
      <c r="AH9" s="903">
        <v>1000</v>
      </c>
      <c r="AI9" s="903">
        <v>1400</v>
      </c>
      <c r="AJ9" s="903">
        <v>300</v>
      </c>
      <c r="AK9" s="903">
        <v>1200</v>
      </c>
      <c r="AL9" s="903">
        <v>150</v>
      </c>
      <c r="AM9" s="903">
        <v>3700</v>
      </c>
      <c r="AN9" s="903">
        <v>300</v>
      </c>
      <c r="AO9" s="903">
        <v>100</v>
      </c>
      <c r="AQ9" s="903">
        <v>50</v>
      </c>
      <c r="AR9" s="903">
        <v>500</v>
      </c>
      <c r="AT9" s="903">
        <v>600</v>
      </c>
      <c r="AU9" s="903">
        <v>1000</v>
      </c>
      <c r="AV9" s="903">
        <v>500</v>
      </c>
      <c r="AW9" s="903">
        <v>200</v>
      </c>
      <c r="AY9" s="903">
        <v>100</v>
      </c>
      <c r="AZ9" s="903">
        <v>50</v>
      </c>
      <c r="BA9" s="903">
        <v>350</v>
      </c>
      <c r="BB9" s="903">
        <v>2000</v>
      </c>
      <c r="BH9" s="903">
        <f t="shared" si="4"/>
        <v>19600</v>
      </c>
    </row>
    <row r="10" spans="1:60" ht="18" customHeight="1">
      <c r="A10" s="1229"/>
      <c r="B10" s="921" t="s">
        <v>858</v>
      </c>
      <c r="C10" s="922" t="s">
        <v>955</v>
      </c>
      <c r="D10" s="922">
        <v>2100</v>
      </c>
      <c r="E10" s="922">
        <v>500</v>
      </c>
      <c r="F10" s="922">
        <v>15</v>
      </c>
      <c r="G10" s="922">
        <v>17184</v>
      </c>
      <c r="H10" s="922">
        <v>600</v>
      </c>
      <c r="I10" s="922">
        <v>175</v>
      </c>
      <c r="J10" s="915">
        <v>500</v>
      </c>
      <c r="K10" s="923" t="s">
        <v>859</v>
      </c>
      <c r="L10" s="1229"/>
      <c r="M10" s="916">
        <f t="shared" si="0"/>
        <v>17184</v>
      </c>
      <c r="N10" s="917">
        <v>400</v>
      </c>
      <c r="O10" s="914">
        <f t="shared" si="1"/>
        <v>16784</v>
      </c>
      <c r="P10" s="924">
        <v>350</v>
      </c>
      <c r="Q10" s="925"/>
      <c r="R10" s="925" t="s">
        <v>858</v>
      </c>
      <c r="S10" s="924">
        <v>250</v>
      </c>
      <c r="T10" s="926">
        <v>100</v>
      </c>
      <c r="U10" s="926">
        <v>50</v>
      </c>
      <c r="V10" s="926">
        <v>1200</v>
      </c>
      <c r="W10" s="926">
        <v>500</v>
      </c>
      <c r="X10" s="927">
        <f t="shared" si="2"/>
        <v>2100</v>
      </c>
      <c r="Y10" s="926">
        <v>300</v>
      </c>
      <c r="Z10" s="926">
        <v>50</v>
      </c>
      <c r="AA10" s="926">
        <v>150</v>
      </c>
      <c r="AB10" s="926">
        <v>100</v>
      </c>
      <c r="AC10" s="927">
        <f t="shared" si="3"/>
        <v>600</v>
      </c>
      <c r="AD10" s="903">
        <v>100</v>
      </c>
      <c r="AE10" s="903">
        <v>250</v>
      </c>
      <c r="AF10" s="903">
        <v>500</v>
      </c>
      <c r="AG10" s="903">
        <v>600</v>
      </c>
      <c r="AH10" s="903">
        <v>500</v>
      </c>
      <c r="AI10" s="903">
        <v>250</v>
      </c>
      <c r="AJ10" s="903">
        <v>270</v>
      </c>
      <c r="AK10" s="903">
        <v>520</v>
      </c>
      <c r="AL10" s="903">
        <v>100</v>
      </c>
      <c r="AM10" s="903">
        <v>1000</v>
      </c>
      <c r="AN10" s="903">
        <v>2000</v>
      </c>
      <c r="AO10" s="903">
        <v>50</v>
      </c>
      <c r="AP10" s="903">
        <v>1250</v>
      </c>
      <c r="AQ10" s="903">
        <v>84</v>
      </c>
      <c r="AR10" s="903">
        <v>510</v>
      </c>
      <c r="AS10" s="903">
        <v>750</v>
      </c>
      <c r="AT10" s="903">
        <v>500</v>
      </c>
      <c r="AU10" s="903">
        <v>500</v>
      </c>
      <c r="AV10" s="903">
        <v>250</v>
      </c>
      <c r="AW10" s="903">
        <v>150</v>
      </c>
      <c r="AX10" s="903">
        <v>300</v>
      </c>
      <c r="AY10" s="903">
        <v>50</v>
      </c>
      <c r="AZ10" s="903">
        <v>300</v>
      </c>
      <c r="BA10" s="903">
        <v>250</v>
      </c>
      <c r="BB10" s="903">
        <v>350</v>
      </c>
      <c r="BH10" s="903">
        <f t="shared" si="4"/>
        <v>16784</v>
      </c>
    </row>
    <row r="11" spans="1:60" ht="19.5" customHeight="1">
      <c r="A11" s="1229"/>
      <c r="B11" s="921" t="s">
        <v>860</v>
      </c>
      <c r="C11" s="922" t="s">
        <v>955</v>
      </c>
      <c r="D11" s="922">
        <v>1145</v>
      </c>
      <c r="E11" s="922">
        <v>750</v>
      </c>
      <c r="F11" s="922">
        <v>10</v>
      </c>
      <c r="G11" s="922">
        <v>15578</v>
      </c>
      <c r="H11" s="922">
        <v>770</v>
      </c>
      <c r="I11" s="922">
        <v>125</v>
      </c>
      <c r="J11" s="915">
        <v>120</v>
      </c>
      <c r="K11" s="923" t="s">
        <v>861</v>
      </c>
      <c r="L11" s="1229"/>
      <c r="M11" s="916">
        <f t="shared" si="0"/>
        <v>15578</v>
      </c>
      <c r="N11" s="917">
        <v>850</v>
      </c>
      <c r="O11" s="914">
        <f t="shared" si="1"/>
        <v>14728</v>
      </c>
      <c r="P11" s="924">
        <v>270</v>
      </c>
      <c r="Q11" s="925"/>
      <c r="R11" s="925" t="s">
        <v>860</v>
      </c>
      <c r="S11" s="924">
        <v>120</v>
      </c>
      <c r="T11" s="926"/>
      <c r="U11" s="926">
        <v>25</v>
      </c>
      <c r="V11" s="926">
        <v>900</v>
      </c>
      <c r="W11" s="926">
        <v>100</v>
      </c>
      <c r="X11" s="927">
        <f t="shared" si="2"/>
        <v>1145</v>
      </c>
      <c r="Y11" s="926">
        <v>150</v>
      </c>
      <c r="Z11" s="926">
        <v>250</v>
      </c>
      <c r="AA11" s="926">
        <v>120</v>
      </c>
      <c r="AB11" s="926">
        <v>250</v>
      </c>
      <c r="AC11" s="927">
        <f t="shared" si="3"/>
        <v>770</v>
      </c>
      <c r="AD11" s="903">
        <v>93</v>
      </c>
      <c r="AE11" s="903">
        <v>400</v>
      </c>
      <c r="AF11" s="903">
        <v>100</v>
      </c>
      <c r="AG11" s="903">
        <v>700</v>
      </c>
      <c r="AH11" s="903">
        <v>100</v>
      </c>
      <c r="AI11" s="903">
        <v>300</v>
      </c>
      <c r="AJ11" s="903">
        <v>720</v>
      </c>
      <c r="AK11" s="903">
        <v>1000</v>
      </c>
      <c r="AL11" s="903">
        <v>400</v>
      </c>
      <c r="AM11" s="903">
        <v>275</v>
      </c>
      <c r="AN11" s="903">
        <v>700</v>
      </c>
      <c r="AP11" s="903">
        <v>810</v>
      </c>
      <c r="AQ11" s="903">
        <v>920</v>
      </c>
      <c r="AR11" s="903">
        <v>600</v>
      </c>
      <c r="AS11" s="903">
        <v>500</v>
      </c>
      <c r="AT11" s="903">
        <v>350</v>
      </c>
      <c r="AU11" s="903">
        <v>800</v>
      </c>
      <c r="AV11" s="903">
        <v>300</v>
      </c>
      <c r="AW11" s="903">
        <v>250</v>
      </c>
      <c r="AX11" s="903">
        <v>270</v>
      </c>
      <c r="AY11" s="924">
        <v>160</v>
      </c>
      <c r="AZ11" s="903">
        <v>200</v>
      </c>
      <c r="BA11" s="903">
        <v>350</v>
      </c>
      <c r="BB11" s="903">
        <v>600</v>
      </c>
      <c r="BH11" s="903">
        <f t="shared" si="4"/>
        <v>14728</v>
      </c>
    </row>
    <row r="12" spans="1:60" ht="18" customHeight="1">
      <c r="A12" s="1229"/>
      <c r="B12" s="921" t="s">
        <v>862</v>
      </c>
      <c r="C12" s="922" t="s">
        <v>955</v>
      </c>
      <c r="D12" s="922">
        <v>2550</v>
      </c>
      <c r="E12" s="922">
        <v>750</v>
      </c>
      <c r="F12" s="922">
        <v>50</v>
      </c>
      <c r="G12" s="922">
        <v>52195</v>
      </c>
      <c r="H12" s="922">
        <v>1070</v>
      </c>
      <c r="I12" s="922">
        <v>700</v>
      </c>
      <c r="J12" s="915">
        <v>240</v>
      </c>
      <c r="K12" s="923" t="s">
        <v>863</v>
      </c>
      <c r="L12" s="1229"/>
      <c r="M12" s="916">
        <f t="shared" si="0"/>
        <v>52195</v>
      </c>
      <c r="N12" s="917">
        <v>350</v>
      </c>
      <c r="O12" s="914">
        <f t="shared" si="1"/>
        <v>51845</v>
      </c>
      <c r="P12" s="924">
        <v>1830</v>
      </c>
      <c r="Q12" s="925"/>
      <c r="R12" s="925" t="s">
        <v>862</v>
      </c>
      <c r="S12" s="924">
        <v>120</v>
      </c>
      <c r="T12" s="926"/>
      <c r="U12" s="926">
        <v>30</v>
      </c>
      <c r="V12" s="926">
        <v>1800</v>
      </c>
      <c r="W12" s="926">
        <v>600</v>
      </c>
      <c r="X12" s="927">
        <f t="shared" si="2"/>
        <v>2550</v>
      </c>
      <c r="Y12" s="926">
        <v>180</v>
      </c>
      <c r="Z12" s="926">
        <v>300</v>
      </c>
      <c r="AA12" s="926">
        <v>240</v>
      </c>
      <c r="AB12" s="926">
        <v>350</v>
      </c>
      <c r="AC12" s="927">
        <f t="shared" si="3"/>
        <v>1070</v>
      </c>
      <c r="AD12" s="903">
        <v>845</v>
      </c>
      <c r="AE12" s="903">
        <v>1300</v>
      </c>
      <c r="AF12" s="903">
        <v>5400</v>
      </c>
      <c r="AG12" s="903">
        <v>240</v>
      </c>
      <c r="AH12" s="903">
        <v>150</v>
      </c>
      <c r="AI12" s="903">
        <v>1450</v>
      </c>
      <c r="AJ12" s="903">
        <v>8200</v>
      </c>
      <c r="AK12" s="903">
        <v>1200</v>
      </c>
      <c r="AL12" s="903">
        <v>2250</v>
      </c>
      <c r="AM12" s="903">
        <v>780</v>
      </c>
      <c r="AN12" s="903">
        <v>2400</v>
      </c>
      <c r="AO12" s="903">
        <v>300</v>
      </c>
      <c r="AP12" s="903">
        <v>960</v>
      </c>
      <c r="AQ12" s="903">
        <v>50</v>
      </c>
      <c r="AR12" s="903">
        <v>1600</v>
      </c>
      <c r="AS12" s="903">
        <v>750</v>
      </c>
      <c r="AT12" s="903">
        <v>750</v>
      </c>
      <c r="AU12" s="903">
        <v>3900</v>
      </c>
      <c r="AV12" s="903">
        <v>1300</v>
      </c>
      <c r="AW12" s="903">
        <v>3200</v>
      </c>
      <c r="AX12" s="903">
        <v>3000</v>
      </c>
      <c r="AY12" s="903">
        <v>380</v>
      </c>
      <c r="AZ12" s="903">
        <v>1100</v>
      </c>
      <c r="BA12" s="903">
        <v>1650</v>
      </c>
      <c r="BB12" s="903">
        <v>1450</v>
      </c>
      <c r="BH12" s="903">
        <f t="shared" si="4"/>
        <v>51845</v>
      </c>
    </row>
    <row r="13" spans="1:60" ht="18" customHeight="1">
      <c r="A13" s="1229"/>
      <c r="B13" s="921" t="s">
        <v>452</v>
      </c>
      <c r="C13" s="922" t="s">
        <v>955</v>
      </c>
      <c r="D13" s="922">
        <v>2000</v>
      </c>
      <c r="E13" s="922">
        <v>250</v>
      </c>
      <c r="F13" s="922">
        <v>20</v>
      </c>
      <c r="G13" s="922">
        <v>39649</v>
      </c>
      <c r="H13" s="922">
        <v>440</v>
      </c>
      <c r="I13" s="922">
        <v>100</v>
      </c>
      <c r="J13" s="915">
        <v>50</v>
      </c>
      <c r="K13" s="923" t="s">
        <v>864</v>
      </c>
      <c r="L13" s="1229"/>
      <c r="M13" s="916">
        <f t="shared" si="0"/>
        <v>39649</v>
      </c>
      <c r="N13" s="917">
        <v>21090</v>
      </c>
      <c r="O13" s="914">
        <f t="shared" si="1"/>
        <v>18559</v>
      </c>
      <c r="P13" s="924">
        <v>27490</v>
      </c>
      <c r="Q13" s="925"/>
      <c r="R13" s="925" t="s">
        <v>452</v>
      </c>
      <c r="S13" s="924"/>
      <c r="T13" s="926"/>
      <c r="U13" s="926"/>
      <c r="V13" s="926">
        <v>1500</v>
      </c>
      <c r="W13" s="926">
        <v>500</v>
      </c>
      <c r="X13" s="927">
        <f t="shared" si="2"/>
        <v>2000</v>
      </c>
      <c r="Y13" s="926">
        <v>150</v>
      </c>
      <c r="Z13" s="926"/>
      <c r="AA13" s="926">
        <v>90</v>
      </c>
      <c r="AB13" s="926">
        <v>200</v>
      </c>
      <c r="AC13" s="927">
        <f t="shared" si="3"/>
        <v>440</v>
      </c>
      <c r="AD13" s="903">
        <v>55</v>
      </c>
      <c r="AE13" s="903">
        <v>50</v>
      </c>
      <c r="AF13" s="903">
        <v>300</v>
      </c>
      <c r="AI13" s="903">
        <v>2000</v>
      </c>
      <c r="AJ13" s="903">
        <v>300</v>
      </c>
      <c r="AK13" s="903">
        <v>370</v>
      </c>
      <c r="AL13" s="903">
        <v>500</v>
      </c>
      <c r="AN13" s="903">
        <v>300</v>
      </c>
      <c r="AO13" s="903">
        <v>150</v>
      </c>
      <c r="AP13" s="903">
        <v>1700</v>
      </c>
      <c r="AQ13" s="924">
        <v>1104</v>
      </c>
      <c r="AR13" s="903">
        <v>600</v>
      </c>
      <c r="AS13" s="903">
        <v>1500</v>
      </c>
      <c r="AT13" s="903">
        <v>1000</v>
      </c>
      <c r="AU13" s="903">
        <v>550</v>
      </c>
      <c r="AV13" s="903">
        <v>300</v>
      </c>
      <c r="AW13" s="903">
        <v>800</v>
      </c>
      <c r="AX13" s="903">
        <v>250</v>
      </c>
      <c r="AY13" s="903">
        <v>300</v>
      </c>
      <c r="AZ13" s="903">
        <v>200</v>
      </c>
      <c r="BA13" s="903">
        <v>1000</v>
      </c>
      <c r="BB13" s="903">
        <v>350</v>
      </c>
      <c r="BH13" s="903">
        <f t="shared" si="4"/>
        <v>18559</v>
      </c>
    </row>
    <row r="14" spans="1:60" ht="23.25" customHeight="1">
      <c r="A14" s="1229"/>
      <c r="B14" s="921" t="s">
        <v>4</v>
      </c>
      <c r="C14" s="928" t="s">
        <v>955</v>
      </c>
      <c r="D14" s="928">
        <f>SUM(D8:D13)</f>
        <v>12235</v>
      </c>
      <c r="E14" s="928">
        <f t="shared" ref="E14:G14" si="5">SUM(E8:E13)</f>
        <v>5600</v>
      </c>
      <c r="F14" s="928">
        <f t="shared" si="5"/>
        <v>170</v>
      </c>
      <c r="G14" s="928">
        <f t="shared" si="5"/>
        <v>210496</v>
      </c>
      <c r="H14" s="928">
        <f>SUM(H8:H13)</f>
        <v>5410</v>
      </c>
      <c r="I14" s="928">
        <f t="shared" ref="I14:J14" si="6">SUM(I8:I13)</f>
        <v>1900</v>
      </c>
      <c r="J14" s="928">
        <f t="shared" si="6"/>
        <v>1210</v>
      </c>
      <c r="K14" s="923" t="s">
        <v>8</v>
      </c>
      <c r="L14" s="1229"/>
      <c r="M14" s="916">
        <f t="shared" si="0"/>
        <v>210496</v>
      </c>
      <c r="N14" s="929">
        <v>30690</v>
      </c>
      <c r="O14" s="930">
        <f>SUM(O8:O13)</f>
        <v>179806</v>
      </c>
      <c r="P14" s="924">
        <v>30690</v>
      </c>
      <c r="Q14" s="925"/>
      <c r="R14" s="925" t="s">
        <v>4</v>
      </c>
      <c r="S14" s="924">
        <f>SUM(S8:S13)</f>
        <v>890</v>
      </c>
      <c r="T14" s="924">
        <f t="shared" ref="T14:BG14" si="7">SUM(T8:T13)</f>
        <v>340</v>
      </c>
      <c r="U14" s="924">
        <f t="shared" si="7"/>
        <v>105</v>
      </c>
      <c r="V14" s="924">
        <f t="shared" si="7"/>
        <v>6200</v>
      </c>
      <c r="W14" s="924">
        <f t="shared" si="7"/>
        <v>4700</v>
      </c>
      <c r="X14" s="924">
        <f t="shared" si="7"/>
        <v>12235</v>
      </c>
      <c r="Y14" s="924">
        <f t="shared" si="7"/>
        <v>1660</v>
      </c>
      <c r="Z14" s="924">
        <f t="shared" si="7"/>
        <v>1000</v>
      </c>
      <c r="AA14" s="924">
        <f t="shared" si="7"/>
        <v>1300</v>
      </c>
      <c r="AB14" s="924">
        <f t="shared" si="7"/>
        <v>1450</v>
      </c>
      <c r="AC14" s="924">
        <f t="shared" si="7"/>
        <v>5410</v>
      </c>
      <c r="AD14" s="924">
        <f t="shared" si="7"/>
        <v>1293</v>
      </c>
      <c r="AE14" s="924">
        <f t="shared" si="7"/>
        <v>2300</v>
      </c>
      <c r="AF14" s="924">
        <f t="shared" si="7"/>
        <v>11500</v>
      </c>
      <c r="AG14" s="924">
        <f t="shared" si="7"/>
        <v>3240</v>
      </c>
      <c r="AH14" s="924">
        <f t="shared" si="7"/>
        <v>2000</v>
      </c>
      <c r="AI14" s="924">
        <f t="shared" si="7"/>
        <v>8700</v>
      </c>
      <c r="AJ14" s="924">
        <f t="shared" si="7"/>
        <v>27790</v>
      </c>
      <c r="AK14" s="924">
        <f t="shared" si="7"/>
        <v>8040</v>
      </c>
      <c r="AL14" s="924">
        <f t="shared" si="7"/>
        <v>3650</v>
      </c>
      <c r="AM14" s="924">
        <f t="shared" si="7"/>
        <v>9755</v>
      </c>
      <c r="AN14" s="924">
        <f t="shared" si="7"/>
        <v>6350</v>
      </c>
      <c r="AO14" s="924">
        <f t="shared" si="7"/>
        <v>1600</v>
      </c>
      <c r="AP14" s="924">
        <f t="shared" si="7"/>
        <v>4720</v>
      </c>
      <c r="AQ14" s="924">
        <f t="shared" si="7"/>
        <v>2208</v>
      </c>
      <c r="AR14" s="924">
        <f t="shared" si="7"/>
        <v>5060</v>
      </c>
      <c r="AS14" s="924">
        <f t="shared" si="7"/>
        <v>3500</v>
      </c>
      <c r="AT14" s="924">
        <f t="shared" si="7"/>
        <v>5700</v>
      </c>
      <c r="AU14" s="924">
        <f t="shared" si="7"/>
        <v>7000</v>
      </c>
      <c r="AV14" s="924">
        <f t="shared" si="7"/>
        <v>5100</v>
      </c>
      <c r="AW14" s="924">
        <f t="shared" si="7"/>
        <v>4900</v>
      </c>
      <c r="AX14" s="924">
        <f t="shared" si="7"/>
        <v>3820</v>
      </c>
      <c r="AY14" s="924">
        <f t="shared" si="7"/>
        <v>2190</v>
      </c>
      <c r="AZ14" s="924">
        <f t="shared" si="7"/>
        <v>1850</v>
      </c>
      <c r="BA14" s="924">
        <f t="shared" si="7"/>
        <v>4000</v>
      </c>
      <c r="BB14" s="924">
        <f t="shared" si="7"/>
        <v>8250</v>
      </c>
      <c r="BC14" s="924">
        <f t="shared" si="7"/>
        <v>0</v>
      </c>
      <c r="BD14" s="924">
        <f t="shared" si="7"/>
        <v>0</v>
      </c>
      <c r="BE14" s="924">
        <f t="shared" si="7"/>
        <v>0</v>
      </c>
      <c r="BF14" s="924">
        <f t="shared" si="7"/>
        <v>0</v>
      </c>
      <c r="BG14" s="924">
        <f t="shared" si="7"/>
        <v>0</v>
      </c>
      <c r="BH14" s="903">
        <f t="shared" si="4"/>
        <v>179806</v>
      </c>
    </row>
    <row r="15" spans="1:60" ht="21" customHeight="1">
      <c r="A15" s="1229" t="s">
        <v>865</v>
      </c>
      <c r="B15" s="921" t="s">
        <v>866</v>
      </c>
      <c r="C15" s="930" t="s">
        <v>955</v>
      </c>
      <c r="D15" s="930">
        <v>3290</v>
      </c>
      <c r="E15" s="930">
        <v>750</v>
      </c>
      <c r="F15" s="930">
        <v>10</v>
      </c>
      <c r="G15" s="930">
        <v>25955</v>
      </c>
      <c r="H15" s="930">
        <v>1400</v>
      </c>
      <c r="I15" s="922">
        <v>250</v>
      </c>
      <c r="J15" s="915">
        <v>100</v>
      </c>
      <c r="K15" s="923" t="s">
        <v>867</v>
      </c>
      <c r="L15" s="1229" t="s">
        <v>868</v>
      </c>
      <c r="M15" s="916">
        <f t="shared" si="0"/>
        <v>25955</v>
      </c>
      <c r="N15" s="917">
        <v>750</v>
      </c>
      <c r="O15" s="914">
        <f>S15+T15+U15+V15+W15+X15+Y15+Z15+AA15+AB15+AC15+AD15+AE15+AF15+AG15+AH15+AI15+AJ15+AK15+AL15+AM15+AN15+AO15+AP15+AQ15+AR15+AS15+AT15+AU15+AV15+AW15+AX15+AY15+AZ15+BA15+BB15</f>
        <v>25205</v>
      </c>
      <c r="P15" s="924"/>
      <c r="Q15" s="925" t="s">
        <v>865</v>
      </c>
      <c r="R15" s="925" t="s">
        <v>866</v>
      </c>
      <c r="S15" s="924">
        <v>90</v>
      </c>
      <c r="T15" s="926">
        <v>600</v>
      </c>
      <c r="U15" s="926">
        <v>100</v>
      </c>
      <c r="V15" s="926">
        <v>1000</v>
      </c>
      <c r="W15" s="926">
        <v>1500</v>
      </c>
      <c r="X15" s="927">
        <f t="shared" si="2"/>
        <v>3290</v>
      </c>
      <c r="Y15" s="926">
        <v>1000</v>
      </c>
      <c r="Z15" s="926">
        <v>100</v>
      </c>
      <c r="AA15" s="926">
        <v>100</v>
      </c>
      <c r="AB15" s="926">
        <v>200</v>
      </c>
      <c r="AC15" s="927">
        <f>AB15+AA15+Z15+Y15</f>
        <v>1400</v>
      </c>
      <c r="AD15" s="903">
        <v>100</v>
      </c>
      <c r="AE15" s="903">
        <v>100</v>
      </c>
      <c r="AF15" s="903">
        <v>450</v>
      </c>
      <c r="AG15" s="903">
        <v>360</v>
      </c>
      <c r="AH15" s="903">
        <v>1000</v>
      </c>
      <c r="AI15" s="903">
        <v>1500</v>
      </c>
      <c r="AJ15" s="903">
        <v>3800</v>
      </c>
      <c r="AK15" s="903">
        <v>800</v>
      </c>
      <c r="AL15" s="903">
        <v>200</v>
      </c>
      <c r="AM15" s="903">
        <v>450</v>
      </c>
      <c r="AN15" s="903">
        <v>2000</v>
      </c>
      <c r="AO15" s="903">
        <v>150</v>
      </c>
      <c r="AP15" s="903">
        <v>230</v>
      </c>
      <c r="AQ15" s="903">
        <v>85</v>
      </c>
      <c r="AR15" s="903">
        <v>300</v>
      </c>
      <c r="AS15" s="903">
        <v>200</v>
      </c>
      <c r="AT15" s="903">
        <v>600</v>
      </c>
      <c r="AU15" s="903">
        <v>750</v>
      </c>
      <c r="AV15" s="903">
        <v>400</v>
      </c>
      <c r="AW15" s="903">
        <v>300</v>
      </c>
      <c r="AX15" s="903">
        <v>200</v>
      </c>
      <c r="AY15" s="903">
        <v>300</v>
      </c>
      <c r="AZ15" s="903">
        <v>600</v>
      </c>
      <c r="BA15" s="903">
        <v>300</v>
      </c>
      <c r="BB15" s="903">
        <v>650</v>
      </c>
      <c r="BH15" s="903">
        <f t="shared" si="4"/>
        <v>25205</v>
      </c>
    </row>
    <row r="16" spans="1:60" ht="15.75">
      <c r="A16" s="1229"/>
      <c r="B16" s="921" t="s">
        <v>869</v>
      </c>
      <c r="C16" s="930" t="s">
        <v>955</v>
      </c>
      <c r="D16" s="930">
        <v>1120</v>
      </c>
      <c r="E16" s="930">
        <v>500</v>
      </c>
      <c r="F16" s="930">
        <v>25</v>
      </c>
      <c r="G16" s="930">
        <v>9020</v>
      </c>
      <c r="H16" s="930">
        <v>1010</v>
      </c>
      <c r="I16" s="922">
        <v>200</v>
      </c>
      <c r="J16" s="915">
        <v>40</v>
      </c>
      <c r="K16" s="923" t="s">
        <v>870</v>
      </c>
      <c r="L16" s="1229"/>
      <c r="M16" s="916">
        <f t="shared" si="0"/>
        <v>9020</v>
      </c>
      <c r="N16" s="917">
        <v>200</v>
      </c>
      <c r="O16" s="914">
        <f>S16+T16+U16+V16+W16+X16+Y16+Z16+AA16+AB16+AC16+AD16+AE16+AF16+AG16+AH16+AI16+AJ16+AK16+AL16+AM16+AN16+AO16+AP16+AQ16+AR16+AS16+AT16+AU16+AV16+AW16+AX16+AY16+AZ16+BA16+BB16</f>
        <v>8820</v>
      </c>
      <c r="P16" s="924">
        <f>SUM(P8:P13)</f>
        <v>30690</v>
      </c>
      <c r="Q16" s="925"/>
      <c r="R16" s="925" t="s">
        <v>869</v>
      </c>
      <c r="S16" s="924">
        <v>200</v>
      </c>
      <c r="T16" s="926"/>
      <c r="U16" s="926">
        <v>20</v>
      </c>
      <c r="V16" s="926">
        <v>400</v>
      </c>
      <c r="W16" s="926">
        <v>500</v>
      </c>
      <c r="X16" s="927">
        <f t="shared" si="2"/>
        <v>1120</v>
      </c>
      <c r="Y16" s="926">
        <v>700</v>
      </c>
      <c r="Z16" s="926">
        <v>50</v>
      </c>
      <c r="AA16" s="926">
        <v>200</v>
      </c>
      <c r="AB16" s="926">
        <v>60</v>
      </c>
      <c r="AC16" s="927">
        <f t="shared" si="3"/>
        <v>1010</v>
      </c>
      <c r="AD16" s="903">
        <v>60</v>
      </c>
      <c r="AE16" s="903">
        <v>50</v>
      </c>
      <c r="AG16" s="903">
        <v>120</v>
      </c>
      <c r="AI16" s="903">
        <v>300</v>
      </c>
      <c r="AJ16" s="903">
        <v>200</v>
      </c>
      <c r="AK16" s="903">
        <v>600</v>
      </c>
      <c r="AL16" s="903">
        <v>100</v>
      </c>
      <c r="AM16" s="903">
        <v>200</v>
      </c>
      <c r="AN16" s="903">
        <v>200</v>
      </c>
      <c r="AO16" s="903">
        <v>50</v>
      </c>
      <c r="AP16" s="903">
        <v>260</v>
      </c>
      <c r="AQ16" s="903">
        <v>60</v>
      </c>
      <c r="AR16" s="903">
        <v>150</v>
      </c>
      <c r="AS16" s="903">
        <v>500</v>
      </c>
      <c r="AT16" s="903">
        <v>200</v>
      </c>
      <c r="AU16" s="903">
        <v>350</v>
      </c>
      <c r="AV16" s="903">
        <v>150</v>
      </c>
      <c r="AW16" s="903">
        <v>150</v>
      </c>
      <c r="AX16" s="903">
        <v>350</v>
      </c>
      <c r="AY16" s="903">
        <v>60</v>
      </c>
      <c r="AZ16" s="903">
        <v>50</v>
      </c>
      <c r="BA16" s="903">
        <v>200</v>
      </c>
      <c r="BB16" s="903">
        <v>200</v>
      </c>
      <c r="BH16" s="903">
        <f t="shared" si="4"/>
        <v>8820</v>
      </c>
    </row>
    <row r="17" spans="1:60" ht="15.75">
      <c r="A17" s="1229"/>
      <c r="B17" s="921" t="s">
        <v>871</v>
      </c>
      <c r="C17" s="930" t="s">
        <v>955</v>
      </c>
      <c r="D17" s="930">
        <v>250</v>
      </c>
      <c r="E17" s="930">
        <v>1000</v>
      </c>
      <c r="F17" s="930"/>
      <c r="G17" s="930">
        <v>18035</v>
      </c>
      <c r="H17" s="930">
        <v>2250</v>
      </c>
      <c r="I17" s="922">
        <v>0</v>
      </c>
      <c r="J17" s="915">
        <v>0</v>
      </c>
      <c r="K17" s="923" t="s">
        <v>872</v>
      </c>
      <c r="L17" s="1229"/>
      <c r="M17" s="916">
        <f t="shared" si="0"/>
        <v>18035</v>
      </c>
      <c r="N17" s="917">
        <v>100</v>
      </c>
      <c r="O17" s="914">
        <f>S17+T17+U17+V17+W17+X17+Y17+Z17+AA17+AB17+AC17+AD17+AE17+AF17+AG17+AH17+AI17+AJ17+AK17+AL17+AM17+AN17+AO17+AP17+AQ17+AR17+AS17+AT17+AU17+AV17+AW17+AX17+AY17+AZ17+BA17+BB17</f>
        <v>17935</v>
      </c>
      <c r="P17" s="924"/>
      <c r="Q17" s="925"/>
      <c r="R17" s="925" t="s">
        <v>871</v>
      </c>
      <c r="S17" s="924"/>
      <c r="T17" s="926"/>
      <c r="U17" s="926"/>
      <c r="V17" s="926">
        <v>250</v>
      </c>
      <c r="W17" s="926">
        <v>0</v>
      </c>
      <c r="X17" s="927">
        <f t="shared" si="2"/>
        <v>250</v>
      </c>
      <c r="Y17" s="926">
        <v>250</v>
      </c>
      <c r="Z17" s="926">
        <v>1000</v>
      </c>
      <c r="AA17" s="926"/>
      <c r="AB17" s="926">
        <v>1000</v>
      </c>
      <c r="AC17" s="927">
        <f t="shared" si="3"/>
        <v>2250</v>
      </c>
      <c r="AG17" s="903">
        <v>400</v>
      </c>
      <c r="AI17" s="903">
        <v>500</v>
      </c>
      <c r="AJ17" s="903">
        <v>250</v>
      </c>
      <c r="AK17" s="903">
        <v>300</v>
      </c>
      <c r="AL17" s="903">
        <v>300</v>
      </c>
      <c r="AN17" s="903">
        <v>300</v>
      </c>
      <c r="AO17" s="903">
        <v>100</v>
      </c>
      <c r="AR17" s="903">
        <v>535</v>
      </c>
      <c r="AS17" s="903">
        <v>250</v>
      </c>
      <c r="AT17" s="903">
        <v>300</v>
      </c>
      <c r="AU17" s="903">
        <v>250</v>
      </c>
      <c r="AV17" s="903">
        <v>250</v>
      </c>
      <c r="AW17" s="903">
        <v>8000</v>
      </c>
      <c r="AX17" s="903">
        <v>250</v>
      </c>
      <c r="AY17" s="903">
        <v>150</v>
      </c>
      <c r="BA17" s="903">
        <v>300</v>
      </c>
      <c r="BB17" s="903">
        <v>500</v>
      </c>
      <c r="BH17" s="903">
        <f t="shared" si="4"/>
        <v>17935</v>
      </c>
    </row>
    <row r="18" spans="1:60" ht="23.25" customHeight="1">
      <c r="A18" s="1229"/>
      <c r="B18" s="921" t="s">
        <v>873</v>
      </c>
      <c r="C18" s="930" t="s">
        <v>955</v>
      </c>
      <c r="D18" s="930">
        <v>55220</v>
      </c>
      <c r="E18" s="930">
        <v>6000</v>
      </c>
      <c r="F18" s="930">
        <v>250</v>
      </c>
      <c r="G18" s="930">
        <v>663490</v>
      </c>
      <c r="H18" s="930">
        <v>22500</v>
      </c>
      <c r="I18" s="922">
        <v>8000</v>
      </c>
      <c r="J18" s="915">
        <v>0</v>
      </c>
      <c r="K18" s="923" t="s">
        <v>874</v>
      </c>
      <c r="L18" s="1229"/>
      <c r="M18" s="916">
        <f t="shared" si="0"/>
        <v>663490</v>
      </c>
      <c r="N18" s="917">
        <v>850</v>
      </c>
      <c r="O18" s="914">
        <f>S18+T18+U18+V18+W18+X18+Y18+Z18+AA18+AB18+AC18+AD18+AE18+AF18+AG18+AH18+AI18+AJ18+AK18+AL18+AM18+AN18+AO18+AP18+AQ18+AR18+AS18+AT18+AU18+AV18+AW18+AX18+AY18+AZ18+BA18+BB18</f>
        <v>662640</v>
      </c>
      <c r="P18" s="924">
        <f>P14-P16</f>
        <v>0</v>
      </c>
      <c r="Q18" s="925"/>
      <c r="R18" s="925" t="s">
        <v>873</v>
      </c>
      <c r="S18" s="924">
        <v>17000</v>
      </c>
      <c r="T18" s="926">
        <v>5600</v>
      </c>
      <c r="U18" s="926">
        <v>5000</v>
      </c>
      <c r="V18" s="926">
        <v>22620</v>
      </c>
      <c r="W18" s="926">
        <v>5000</v>
      </c>
      <c r="X18" s="927">
        <f t="shared" si="2"/>
        <v>55220</v>
      </c>
      <c r="Y18" s="926">
        <v>4500</v>
      </c>
      <c r="Z18" s="926">
        <v>6000</v>
      </c>
      <c r="AA18" s="926">
        <v>6000</v>
      </c>
      <c r="AB18" s="926">
        <v>6000</v>
      </c>
      <c r="AC18" s="927">
        <f t="shared" si="3"/>
        <v>22500</v>
      </c>
      <c r="AD18" s="903">
        <v>37000</v>
      </c>
      <c r="AE18" s="903">
        <v>13000</v>
      </c>
      <c r="AF18" s="903">
        <v>7200</v>
      </c>
      <c r="AG18" s="903">
        <v>33000</v>
      </c>
      <c r="AH18" s="903">
        <v>30000</v>
      </c>
      <c r="AI18" s="903">
        <v>36000</v>
      </c>
      <c r="AK18" s="903">
        <v>20000</v>
      </c>
      <c r="AL18" s="903">
        <v>24000</v>
      </c>
      <c r="AM18" s="903">
        <v>12000</v>
      </c>
      <c r="AN18" s="903">
        <v>24000</v>
      </c>
      <c r="AO18" s="903">
        <v>3500</v>
      </c>
      <c r="AP18" s="903">
        <v>32000</v>
      </c>
      <c r="AQ18" s="903">
        <v>42000</v>
      </c>
      <c r="AR18" s="903">
        <v>30000</v>
      </c>
      <c r="AS18" s="903">
        <v>12000</v>
      </c>
      <c r="AT18" s="903">
        <v>24000</v>
      </c>
      <c r="AU18" s="903">
        <v>3500</v>
      </c>
      <c r="AV18" s="903">
        <v>24000</v>
      </c>
      <c r="AW18" s="903">
        <v>24000</v>
      </c>
      <c r="AX18" s="903">
        <v>12000</v>
      </c>
      <c r="AY18" s="903">
        <v>40000</v>
      </c>
      <c r="BA18" s="903">
        <v>24000</v>
      </c>
      <c r="BH18" s="903">
        <f t="shared" si="4"/>
        <v>662640</v>
      </c>
    </row>
    <row r="19" spans="1:60" ht="27" customHeight="1">
      <c r="A19" s="1229"/>
      <c r="B19" s="921" t="s">
        <v>452</v>
      </c>
      <c r="C19" s="930" t="s">
        <v>955</v>
      </c>
      <c r="D19" s="930">
        <v>480</v>
      </c>
      <c r="E19" s="930">
        <v>500</v>
      </c>
      <c r="F19" s="930"/>
      <c r="G19" s="930">
        <v>49715</v>
      </c>
      <c r="H19" s="930">
        <v>1200</v>
      </c>
      <c r="I19" s="922">
        <v>100</v>
      </c>
      <c r="J19" s="915">
        <v>50</v>
      </c>
      <c r="K19" s="923" t="s">
        <v>875</v>
      </c>
      <c r="L19" s="1229"/>
      <c r="M19" s="916">
        <f t="shared" si="0"/>
        <v>49715</v>
      </c>
      <c r="N19" s="917">
        <v>21305</v>
      </c>
      <c r="O19" s="914">
        <f>S19+T19+U19+V19+W19+X19+Y19+Z19+AA19+AB19+AC19+AD19+AE19+AF19+AG19+AH19+AI19+AJ19+AK19+AL19+AM19+AN19+AO19+AP19+AQ19+AR19+AS19+AT19+AU19+AV19+AW19+AX19+AY19+AZ19+BA19+BB19</f>
        <v>28410</v>
      </c>
      <c r="P19" s="924"/>
      <c r="Q19" s="925"/>
      <c r="R19" s="925" t="s">
        <v>452</v>
      </c>
      <c r="S19" s="924"/>
      <c r="T19" s="926">
        <v>80</v>
      </c>
      <c r="U19" s="926"/>
      <c r="V19" s="926">
        <v>100</v>
      </c>
      <c r="W19" s="926">
        <v>300</v>
      </c>
      <c r="X19" s="927">
        <f t="shared" si="2"/>
        <v>480</v>
      </c>
      <c r="Y19" s="926">
        <v>120</v>
      </c>
      <c r="Z19" s="926"/>
      <c r="AA19" s="926">
        <v>80</v>
      </c>
      <c r="AB19" s="926">
        <v>1000</v>
      </c>
      <c r="AC19" s="927">
        <f t="shared" si="3"/>
        <v>1200</v>
      </c>
      <c r="AD19" s="903">
        <v>75</v>
      </c>
      <c r="AE19" s="903">
        <v>150</v>
      </c>
      <c r="AF19" s="903">
        <v>7650</v>
      </c>
      <c r="AG19" s="903">
        <v>600</v>
      </c>
      <c r="AI19" s="903">
        <v>3000</v>
      </c>
      <c r="AJ19" s="903">
        <v>350</v>
      </c>
      <c r="AK19" s="903">
        <v>600</v>
      </c>
      <c r="AL19" s="903">
        <v>1000</v>
      </c>
      <c r="AN19" s="903">
        <v>350</v>
      </c>
      <c r="AP19" s="903">
        <v>900</v>
      </c>
      <c r="AQ19" s="903">
        <v>75</v>
      </c>
      <c r="AR19" s="903">
        <v>500</v>
      </c>
      <c r="AS19" s="903">
        <v>600</v>
      </c>
      <c r="AT19" s="903">
        <v>1000</v>
      </c>
      <c r="AU19" s="903">
        <v>1000</v>
      </c>
      <c r="AV19" s="903">
        <v>1000</v>
      </c>
      <c r="AW19" s="903">
        <v>2000</v>
      </c>
      <c r="AX19" s="903">
        <v>500</v>
      </c>
      <c r="AY19" s="903">
        <v>100</v>
      </c>
      <c r="AZ19" s="903">
        <v>600</v>
      </c>
      <c r="BA19" s="903">
        <v>2000</v>
      </c>
      <c r="BB19" s="903">
        <v>1000</v>
      </c>
      <c r="BH19" s="903">
        <f t="shared" si="4"/>
        <v>28410</v>
      </c>
    </row>
    <row r="20" spans="1:60" ht="23.25" customHeight="1" thickBot="1">
      <c r="A20" s="1230"/>
      <c r="B20" s="931" t="s">
        <v>4</v>
      </c>
      <c r="C20" s="932" t="s">
        <v>955</v>
      </c>
      <c r="D20" s="932">
        <f>SUM(D15:D19)</f>
        <v>60360</v>
      </c>
      <c r="E20" s="932">
        <f t="shared" ref="E20:G20" si="8">SUM(E15:E19)</f>
        <v>8750</v>
      </c>
      <c r="F20" s="932">
        <f t="shared" si="8"/>
        <v>285</v>
      </c>
      <c r="G20" s="932">
        <f t="shared" si="8"/>
        <v>766215</v>
      </c>
      <c r="H20" s="932">
        <f>SUM(H15:H19)</f>
        <v>28360</v>
      </c>
      <c r="I20" s="932">
        <f t="shared" ref="I20:J20" si="9">SUM(I15:I19)</f>
        <v>8550</v>
      </c>
      <c r="J20" s="932">
        <f t="shared" si="9"/>
        <v>190</v>
      </c>
      <c r="K20" s="933" t="s">
        <v>8</v>
      </c>
      <c r="L20" s="1230"/>
      <c r="M20" s="916">
        <f t="shared" si="0"/>
        <v>766215</v>
      </c>
      <c r="N20" s="934">
        <v>23205</v>
      </c>
      <c r="O20" s="932">
        <f>SUM(O15:O19)</f>
        <v>743010</v>
      </c>
      <c r="P20" s="924" t="e">
        <f>SUM(#REF!)</f>
        <v>#REF!</v>
      </c>
      <c r="Q20" s="925"/>
      <c r="R20" s="925" t="s">
        <v>4</v>
      </c>
      <c r="S20" s="924">
        <f>SUM(S15:S19)</f>
        <v>17290</v>
      </c>
      <c r="T20" s="924">
        <f t="shared" ref="T20:AR20" si="10">SUM(T15:T19)</f>
        <v>6280</v>
      </c>
      <c r="U20" s="924">
        <f t="shared" si="10"/>
        <v>5120</v>
      </c>
      <c r="V20" s="924">
        <f t="shared" si="10"/>
        <v>24370</v>
      </c>
      <c r="W20" s="924">
        <f t="shared" si="10"/>
        <v>7300</v>
      </c>
      <c r="X20" s="924">
        <f t="shared" si="10"/>
        <v>60360</v>
      </c>
      <c r="Y20" s="924">
        <f t="shared" si="10"/>
        <v>6570</v>
      </c>
      <c r="Z20" s="924">
        <f t="shared" si="10"/>
        <v>7150</v>
      </c>
      <c r="AA20" s="924">
        <f t="shared" si="10"/>
        <v>6380</v>
      </c>
      <c r="AB20" s="924">
        <f t="shared" si="10"/>
        <v>8260</v>
      </c>
      <c r="AC20" s="924">
        <f t="shared" si="10"/>
        <v>28360</v>
      </c>
      <c r="AD20" s="924">
        <f t="shared" si="10"/>
        <v>37235</v>
      </c>
      <c r="AE20" s="924">
        <f t="shared" si="10"/>
        <v>13300</v>
      </c>
      <c r="AF20" s="924">
        <f t="shared" si="10"/>
        <v>15300</v>
      </c>
      <c r="AG20" s="924">
        <f t="shared" si="10"/>
        <v>34480</v>
      </c>
      <c r="AH20" s="924">
        <f t="shared" si="10"/>
        <v>31000</v>
      </c>
      <c r="AI20" s="924">
        <f t="shared" si="10"/>
        <v>41300</v>
      </c>
      <c r="AJ20" s="924">
        <f t="shared" si="10"/>
        <v>4600</v>
      </c>
      <c r="AK20" s="924">
        <f t="shared" si="10"/>
        <v>22300</v>
      </c>
      <c r="AL20" s="924">
        <f t="shared" si="10"/>
        <v>25600</v>
      </c>
      <c r="AM20" s="924">
        <f t="shared" si="10"/>
        <v>12650</v>
      </c>
      <c r="AN20" s="924">
        <f>SUM(AN15:AN19)</f>
        <v>26850</v>
      </c>
      <c r="AO20" s="924">
        <f>SUM(AO15:AO19)</f>
        <v>3800</v>
      </c>
      <c r="AP20" s="924">
        <f>SUM(AP15:AP19)</f>
        <v>33390</v>
      </c>
      <c r="AQ20" s="924">
        <f>SUM(AQ15:AQ19)</f>
        <v>42220</v>
      </c>
      <c r="AR20" s="924">
        <f t="shared" si="10"/>
        <v>31485</v>
      </c>
      <c r="AS20" s="924">
        <f>SUM(AS15:AS19)</f>
        <v>13550</v>
      </c>
      <c r="AT20" s="924">
        <f>SUM(AT15:AT19)</f>
        <v>26100</v>
      </c>
      <c r="AU20" s="924">
        <f>SUM(AU15:AU19)</f>
        <v>5850</v>
      </c>
      <c r="AV20" s="924">
        <f t="shared" ref="AV20:BG20" si="11">SUM(AV15:AV19)</f>
        <v>25800</v>
      </c>
      <c r="AW20" s="924">
        <f t="shared" si="11"/>
        <v>34450</v>
      </c>
      <c r="AX20" s="924">
        <f t="shared" si="11"/>
        <v>13300</v>
      </c>
      <c r="AY20" s="924">
        <f>SUM(AY12:AY19)</f>
        <v>43480</v>
      </c>
      <c r="AZ20" s="924">
        <f t="shared" si="11"/>
        <v>1250</v>
      </c>
      <c r="BA20" s="924">
        <f t="shared" si="11"/>
        <v>26800</v>
      </c>
      <c r="BB20" s="924">
        <f t="shared" si="11"/>
        <v>2350</v>
      </c>
      <c r="BC20" s="924">
        <f t="shared" si="11"/>
        <v>0</v>
      </c>
      <c r="BD20" s="924">
        <f t="shared" si="11"/>
        <v>0</v>
      </c>
      <c r="BE20" s="924">
        <f t="shared" si="11"/>
        <v>0</v>
      </c>
      <c r="BF20" s="924">
        <f t="shared" si="11"/>
        <v>0</v>
      </c>
      <c r="BG20" s="924">
        <f t="shared" si="11"/>
        <v>0</v>
      </c>
      <c r="BH20" s="903">
        <f t="shared" si="4"/>
        <v>745880</v>
      </c>
    </row>
    <row r="21" spans="1:60" ht="30" customHeight="1" thickBot="1">
      <c r="A21" s="1231" t="s">
        <v>876</v>
      </c>
      <c r="B21" s="1231"/>
      <c r="C21" s="935" t="s">
        <v>955</v>
      </c>
      <c r="D21" s="935">
        <f>SUM(D7,D14,D20)</f>
        <v>150335</v>
      </c>
      <c r="E21" s="935">
        <f t="shared" ref="E21:J21" si="12">SUM(E7,E14,E20)</f>
        <v>94150</v>
      </c>
      <c r="F21" s="935">
        <f t="shared" si="12"/>
        <v>635</v>
      </c>
      <c r="G21" s="935">
        <f t="shared" si="12"/>
        <v>2109477</v>
      </c>
      <c r="H21" s="935">
        <f t="shared" si="12"/>
        <v>74870</v>
      </c>
      <c r="I21" s="935">
        <f t="shared" si="12"/>
        <v>29250</v>
      </c>
      <c r="J21" s="935">
        <f t="shared" si="12"/>
        <v>13400</v>
      </c>
      <c r="K21" s="1232" t="s">
        <v>877</v>
      </c>
      <c r="L21" s="1232"/>
      <c r="M21" s="916">
        <f t="shared" si="0"/>
        <v>2109477</v>
      </c>
      <c r="N21" s="936">
        <v>194395</v>
      </c>
      <c r="O21" s="935">
        <f>SUM(O7,O14,O20)</f>
        <v>1915082</v>
      </c>
      <c r="P21" s="924"/>
      <c r="Q21" s="910" t="s">
        <v>876</v>
      </c>
      <c r="R21" s="910"/>
      <c r="S21" s="924"/>
      <c r="T21" s="926"/>
      <c r="U21" s="926"/>
      <c r="V21" s="926"/>
      <c r="W21" s="926"/>
      <c r="X21" s="927">
        <f t="shared" si="2"/>
        <v>0</v>
      </c>
      <c r="Y21" s="926"/>
      <c r="Z21" s="926"/>
      <c r="AA21" s="926"/>
      <c r="AB21" s="926"/>
      <c r="AC21" s="927">
        <f t="shared" si="3"/>
        <v>0</v>
      </c>
      <c r="BH21" s="903">
        <f t="shared" si="4"/>
        <v>0</v>
      </c>
    </row>
    <row r="22" spans="1:60" ht="29.45" customHeight="1">
      <c r="A22" s="1227" t="s">
        <v>778</v>
      </c>
      <c r="B22" s="937"/>
      <c r="C22" s="928" t="s">
        <v>955</v>
      </c>
      <c r="D22" s="928">
        <v>0</v>
      </c>
      <c r="E22" s="928">
        <v>0</v>
      </c>
      <c r="F22" s="928">
        <v>250</v>
      </c>
      <c r="G22" s="928">
        <v>2458886</v>
      </c>
      <c r="H22" s="928">
        <v>112700</v>
      </c>
      <c r="I22" s="916">
        <v>51600</v>
      </c>
      <c r="J22" s="938">
        <v>23400</v>
      </c>
      <c r="K22" s="939" t="s">
        <v>879</v>
      </c>
      <c r="L22" s="1228" t="s">
        <v>880</v>
      </c>
      <c r="M22" s="916">
        <f>O22+N22</f>
        <v>2458886</v>
      </c>
      <c r="N22" s="917">
        <v>160360</v>
      </c>
      <c r="O22" s="914">
        <f>S22+T22+U22+V22+W22+X22+Y22+Z22+AA22+AB22+AC22+AD22+AE22+AF22+AG22+AH22+AI22+AJ22+AK22+AL22+AM22+AN22+AO22+AP22+AQ22+AR22+AS22+AT22+AU22+AV22+AW22+AX22+AY22+AZ22+BA22+BB22</f>
        <v>2298526</v>
      </c>
      <c r="P22" s="924" t="e">
        <f>SUM(#REF!)</f>
        <v>#REF!</v>
      </c>
      <c r="Q22" s="910" t="s">
        <v>778</v>
      </c>
      <c r="R22" s="910" t="s">
        <v>878</v>
      </c>
      <c r="S22" s="924">
        <v>2100</v>
      </c>
      <c r="T22" s="926">
        <v>6000</v>
      </c>
      <c r="U22" s="926">
        <v>7528</v>
      </c>
      <c r="V22" s="926">
        <v>104400</v>
      </c>
      <c r="W22" s="926">
        <v>12800</v>
      </c>
      <c r="X22" s="927">
        <f t="shared" si="2"/>
        <v>132828</v>
      </c>
      <c r="Y22" s="926">
        <v>47700</v>
      </c>
      <c r="Z22" s="926">
        <v>15000</v>
      </c>
      <c r="AA22" s="926">
        <v>18750</v>
      </c>
      <c r="AB22" s="926">
        <v>31250</v>
      </c>
      <c r="AC22" s="927">
        <f t="shared" si="3"/>
        <v>112700</v>
      </c>
      <c r="AD22" s="903">
        <v>86200</v>
      </c>
      <c r="AE22" s="903">
        <v>35750</v>
      </c>
      <c r="AF22" s="903">
        <v>58000</v>
      </c>
      <c r="AG22" s="903">
        <v>60360</v>
      </c>
      <c r="AH22" s="903">
        <v>74400</v>
      </c>
      <c r="AI22" s="903">
        <v>165000</v>
      </c>
      <c r="AJ22" s="903">
        <v>94500</v>
      </c>
      <c r="AK22" s="903">
        <v>110350</v>
      </c>
      <c r="AL22" s="903">
        <v>66200</v>
      </c>
      <c r="AM22" s="903">
        <v>47600</v>
      </c>
      <c r="AN22" s="903">
        <v>25600</v>
      </c>
      <c r="AO22" s="903">
        <v>8400</v>
      </c>
      <c r="AP22" s="903">
        <v>94210</v>
      </c>
      <c r="AQ22" s="903">
        <v>84500</v>
      </c>
      <c r="AR22" s="903">
        <v>103800</v>
      </c>
      <c r="AS22" s="903">
        <v>72000</v>
      </c>
      <c r="AT22" s="903">
        <v>85000</v>
      </c>
      <c r="AU22" s="903">
        <v>92650</v>
      </c>
      <c r="AV22" s="903">
        <v>72000</v>
      </c>
      <c r="AW22" s="903">
        <v>118350</v>
      </c>
      <c r="AX22" s="903">
        <v>55200</v>
      </c>
      <c r="AY22" s="903">
        <v>85000</v>
      </c>
      <c r="AZ22" s="903">
        <v>14300</v>
      </c>
      <c r="BA22" s="903">
        <v>70600</v>
      </c>
      <c r="BB22" s="903">
        <v>27500</v>
      </c>
      <c r="BH22" s="903">
        <f t="shared" si="4"/>
        <v>2298526</v>
      </c>
    </row>
    <row r="23" spans="1:60" ht="22.5" customHeight="1">
      <c r="A23" s="1233"/>
      <c r="B23" s="921" t="s">
        <v>881</v>
      </c>
      <c r="C23" s="930" t="s">
        <v>955</v>
      </c>
      <c r="D23" s="930">
        <v>132828</v>
      </c>
      <c r="E23" s="930">
        <v>0</v>
      </c>
      <c r="F23" s="930">
        <v>0</v>
      </c>
      <c r="G23" s="930">
        <v>21800</v>
      </c>
      <c r="H23" s="930">
        <v>10900</v>
      </c>
      <c r="I23" s="922">
        <v>0</v>
      </c>
      <c r="J23" s="915">
        <v>0</v>
      </c>
      <c r="K23" s="923" t="s">
        <v>882</v>
      </c>
      <c r="L23" s="1229"/>
      <c r="M23" s="916">
        <f t="shared" si="0"/>
        <v>21800</v>
      </c>
      <c r="N23" s="917">
        <v>0</v>
      </c>
      <c r="O23" s="914">
        <f>S23+T23+U23+V23+W23+X23+Y23+Z23+AA23+AB23+AC23+AD23+AE23+AF23+AG23+AH23+AI23+AJ23+AK23+AL23+AM23+AN23+AO23+AP23+AQ23+AR23+AS23+AT23+AU23+AV23+AW23+AX23+AY23+AZ23+BA23+BB23</f>
        <v>21800</v>
      </c>
      <c r="P23" s="924"/>
      <c r="Q23" s="910"/>
      <c r="R23" s="910" t="s">
        <v>881</v>
      </c>
      <c r="S23" s="924"/>
      <c r="T23" s="926"/>
      <c r="U23" s="926"/>
      <c r="V23" s="926"/>
      <c r="W23" s="926"/>
      <c r="X23" s="927">
        <f t="shared" si="2"/>
        <v>0</v>
      </c>
      <c r="Y23" s="926"/>
      <c r="Z23" s="926">
        <v>3750</v>
      </c>
      <c r="AA23" s="926"/>
      <c r="AB23" s="926">
        <v>7150</v>
      </c>
      <c r="AC23" s="927">
        <f t="shared" si="3"/>
        <v>10900</v>
      </c>
      <c r="BH23" s="903">
        <f t="shared" si="4"/>
        <v>21800</v>
      </c>
    </row>
    <row r="24" spans="1:60" ht="31.5">
      <c r="A24" s="1233"/>
      <c r="B24" s="921" t="s">
        <v>674</v>
      </c>
      <c r="C24" s="930" t="s">
        <v>955</v>
      </c>
      <c r="D24" s="930">
        <v>0</v>
      </c>
      <c r="E24" s="930">
        <v>3000</v>
      </c>
      <c r="F24" s="930">
        <v>0</v>
      </c>
      <c r="G24" s="930">
        <v>177450</v>
      </c>
      <c r="H24" s="930">
        <v>0</v>
      </c>
      <c r="I24" s="922">
        <v>1000</v>
      </c>
      <c r="J24" s="915">
        <v>0</v>
      </c>
      <c r="K24" s="923" t="s">
        <v>883</v>
      </c>
      <c r="L24" s="1229"/>
      <c r="M24" s="916">
        <f t="shared" si="0"/>
        <v>177450</v>
      </c>
      <c r="N24" s="917">
        <v>148000</v>
      </c>
      <c r="O24" s="914">
        <f>S24+T24+U24+V24+W24+X24+Y24+Z24+AA24+AB24+AC24+AD24+AE24+AF24+AG24+AH24+AI24+AJ24+AK24+AL24+AM24+AN24+AO24+AP24+AQ24+AR24+AS24+AT24+AU24+AV24+AW24+AX24+AY24+AZ24+BA24+BB24</f>
        <v>29450</v>
      </c>
      <c r="P24" s="924" t="e">
        <f>SUM(#REF!)</f>
        <v>#REF!</v>
      </c>
      <c r="Q24" s="910"/>
      <c r="R24" s="910" t="s">
        <v>674</v>
      </c>
      <c r="S24" s="924"/>
      <c r="T24" s="926"/>
      <c r="U24" s="926"/>
      <c r="V24" s="926"/>
      <c r="W24" s="926"/>
      <c r="X24" s="927">
        <f t="shared" si="2"/>
        <v>0</v>
      </c>
      <c r="Y24" s="926"/>
      <c r="Z24" s="926"/>
      <c r="AA24" s="926"/>
      <c r="AB24" s="926"/>
      <c r="AC24" s="927">
        <f t="shared" si="3"/>
        <v>0</v>
      </c>
      <c r="AE24" s="903">
        <v>200</v>
      </c>
      <c r="AG24" s="903">
        <v>1250</v>
      </c>
      <c r="AL24" s="903">
        <v>500</v>
      </c>
      <c r="AN24" s="903">
        <v>2000</v>
      </c>
      <c r="AR24" s="903">
        <v>500</v>
      </c>
      <c r="BB24" s="903">
        <v>25000</v>
      </c>
      <c r="BH24" s="903">
        <f t="shared" si="4"/>
        <v>29450</v>
      </c>
    </row>
    <row r="25" spans="1:60" ht="30" customHeight="1">
      <c r="A25" s="1233"/>
      <c r="B25" s="921" t="s">
        <v>884</v>
      </c>
      <c r="C25" s="930" t="s">
        <v>955</v>
      </c>
      <c r="D25" s="930">
        <v>0</v>
      </c>
      <c r="E25" s="930">
        <v>2000</v>
      </c>
      <c r="F25" s="930">
        <v>0</v>
      </c>
      <c r="G25" s="930">
        <v>98310</v>
      </c>
      <c r="H25" s="930">
        <v>0</v>
      </c>
      <c r="I25" s="922">
        <v>0</v>
      </c>
      <c r="J25" s="915">
        <v>0</v>
      </c>
      <c r="K25" s="923" t="s">
        <v>885</v>
      </c>
      <c r="L25" s="1229"/>
      <c r="M25" s="916">
        <f t="shared" si="0"/>
        <v>98310</v>
      </c>
      <c r="N25" s="917">
        <v>11600</v>
      </c>
      <c r="O25" s="914">
        <f>S25+T25+U25+V25+W25+X25+Y25+Z25+AA25+AB25+AC25+AD25+AE25+AF25+AG25+AH25+AI25+AJ25+AK25+AL25+AM25+AN25+AO25+AP25+AQ25+AR25+AS25+AT25+AU25+AV25+AW25+AX25+AY25+AZ25+BA25+BB25</f>
        <v>86710</v>
      </c>
      <c r="P25" s="924" t="e">
        <f>SUM(#REF!)</f>
        <v>#REF!</v>
      </c>
      <c r="Q25" s="910"/>
      <c r="R25" s="910" t="s">
        <v>884</v>
      </c>
      <c r="S25" s="924"/>
      <c r="T25" s="926"/>
      <c r="U25" s="926"/>
      <c r="V25" s="926"/>
      <c r="W25" s="926"/>
      <c r="X25" s="927">
        <f t="shared" si="2"/>
        <v>0</v>
      </c>
      <c r="Y25" s="926"/>
      <c r="Z25" s="926"/>
      <c r="AA25" s="926"/>
      <c r="AB25" s="926"/>
      <c r="AC25" s="927">
        <f t="shared" si="3"/>
        <v>0</v>
      </c>
      <c r="AE25" s="903">
        <v>350</v>
      </c>
      <c r="AF25" s="903">
        <v>2000</v>
      </c>
      <c r="AG25" s="903">
        <v>61610</v>
      </c>
      <c r="AH25" s="903">
        <v>1000</v>
      </c>
      <c r="AK25" s="903">
        <v>2000</v>
      </c>
      <c r="AL25" s="903">
        <v>1500</v>
      </c>
      <c r="AM25" s="903">
        <v>500</v>
      </c>
      <c r="AN25" s="903">
        <v>3500</v>
      </c>
      <c r="AR25" s="903">
        <v>1000</v>
      </c>
      <c r="AU25" s="903">
        <v>4000</v>
      </c>
      <c r="AV25" s="903">
        <v>1000</v>
      </c>
      <c r="AW25" s="903">
        <v>2000</v>
      </c>
      <c r="AZ25" s="903">
        <v>250</v>
      </c>
      <c r="BA25" s="903">
        <v>1000</v>
      </c>
      <c r="BB25" s="903">
        <v>5000</v>
      </c>
      <c r="BH25" s="903">
        <f t="shared" si="4"/>
        <v>86710</v>
      </c>
    </row>
    <row r="26" spans="1:60" ht="23.25" customHeight="1" thickBot="1">
      <c r="A26" s="1234" t="s">
        <v>676</v>
      </c>
      <c r="B26" s="1234"/>
      <c r="C26" s="932" t="s">
        <v>955</v>
      </c>
      <c r="D26" s="932">
        <f>SUM(D22:D25)</f>
        <v>132828</v>
      </c>
      <c r="E26" s="932">
        <f t="shared" ref="E26:J26" si="13">SUM(E22:E25)</f>
        <v>5000</v>
      </c>
      <c r="F26" s="932">
        <f t="shared" si="13"/>
        <v>250</v>
      </c>
      <c r="G26" s="932">
        <f t="shared" si="13"/>
        <v>2756446</v>
      </c>
      <c r="H26" s="932">
        <f t="shared" si="13"/>
        <v>123600</v>
      </c>
      <c r="I26" s="932">
        <f t="shared" si="13"/>
        <v>52600</v>
      </c>
      <c r="J26" s="932">
        <f t="shared" si="13"/>
        <v>23400</v>
      </c>
      <c r="K26" s="1234" t="s">
        <v>886</v>
      </c>
      <c r="L26" s="1234"/>
      <c r="M26" s="916">
        <f t="shared" si="0"/>
        <v>2756446</v>
      </c>
      <c r="N26" s="940">
        <v>319960</v>
      </c>
      <c r="O26" s="932">
        <f>SUM(O22:O25)</f>
        <v>2436486</v>
      </c>
      <c r="P26" s="924" t="e">
        <f>SUM(#REF!)</f>
        <v>#REF!</v>
      </c>
      <c r="Q26" s="909" t="s">
        <v>676</v>
      </c>
      <c r="R26" s="909"/>
      <c r="S26" s="924">
        <f>SUM(S22:S25)</f>
        <v>2100</v>
      </c>
      <c r="T26" s="924">
        <f t="shared" ref="T26:BG26" si="14">SUM(T22:T25)</f>
        <v>6000</v>
      </c>
      <c r="U26" s="924">
        <f t="shared" si="14"/>
        <v>7528</v>
      </c>
      <c r="V26" s="924">
        <f t="shared" si="14"/>
        <v>104400</v>
      </c>
      <c r="W26" s="924">
        <f t="shared" si="14"/>
        <v>12800</v>
      </c>
      <c r="X26" s="924">
        <f t="shared" si="14"/>
        <v>132828</v>
      </c>
      <c r="Y26" s="924">
        <f t="shared" si="14"/>
        <v>47700</v>
      </c>
      <c r="Z26" s="924">
        <f t="shared" si="14"/>
        <v>18750</v>
      </c>
      <c r="AA26" s="924">
        <f t="shared" si="14"/>
        <v>18750</v>
      </c>
      <c r="AB26" s="924">
        <f t="shared" si="14"/>
        <v>38400</v>
      </c>
      <c r="AC26" s="924">
        <f t="shared" si="14"/>
        <v>123600</v>
      </c>
      <c r="AD26" s="924">
        <f t="shared" si="14"/>
        <v>86200</v>
      </c>
      <c r="AE26" s="924">
        <f t="shared" si="14"/>
        <v>36300</v>
      </c>
      <c r="AF26" s="924">
        <f t="shared" si="14"/>
        <v>60000</v>
      </c>
      <c r="AG26" s="924">
        <f t="shared" si="14"/>
        <v>123220</v>
      </c>
      <c r="AH26" s="924">
        <f t="shared" si="14"/>
        <v>75400</v>
      </c>
      <c r="AI26" s="924">
        <f t="shared" si="14"/>
        <v>165000</v>
      </c>
      <c r="AJ26" s="924">
        <f t="shared" si="14"/>
        <v>94500</v>
      </c>
      <c r="AK26" s="924">
        <f t="shared" si="14"/>
        <v>112350</v>
      </c>
      <c r="AL26" s="924">
        <f t="shared" si="14"/>
        <v>68200</v>
      </c>
      <c r="AM26" s="924">
        <f t="shared" si="14"/>
        <v>48100</v>
      </c>
      <c r="AN26" s="924">
        <f t="shared" si="14"/>
        <v>31100</v>
      </c>
      <c r="AO26" s="924">
        <f t="shared" si="14"/>
        <v>8400</v>
      </c>
      <c r="AP26" s="924">
        <f t="shared" si="14"/>
        <v>94210</v>
      </c>
      <c r="AQ26" s="924">
        <f t="shared" si="14"/>
        <v>84500</v>
      </c>
      <c r="AR26" s="924">
        <f t="shared" si="14"/>
        <v>105300</v>
      </c>
      <c r="AS26" s="924">
        <f t="shared" si="14"/>
        <v>72000</v>
      </c>
      <c r="AT26" s="924">
        <f t="shared" si="14"/>
        <v>85000</v>
      </c>
      <c r="AU26" s="924">
        <f t="shared" si="14"/>
        <v>96650</v>
      </c>
      <c r="AV26" s="924">
        <f t="shared" si="14"/>
        <v>73000</v>
      </c>
      <c r="AW26" s="924">
        <f t="shared" si="14"/>
        <v>120350</v>
      </c>
      <c r="AX26" s="924">
        <f t="shared" si="14"/>
        <v>55200</v>
      </c>
      <c r="AY26" s="924">
        <f t="shared" si="14"/>
        <v>85000</v>
      </c>
      <c r="AZ26" s="924">
        <f t="shared" si="14"/>
        <v>14550</v>
      </c>
      <c r="BA26" s="924">
        <f t="shared" si="14"/>
        <v>71600</v>
      </c>
      <c r="BB26" s="924">
        <f t="shared" si="14"/>
        <v>57500</v>
      </c>
      <c r="BC26" s="924">
        <f t="shared" si="14"/>
        <v>0</v>
      </c>
      <c r="BD26" s="924">
        <f t="shared" si="14"/>
        <v>0</v>
      </c>
      <c r="BE26" s="924">
        <f t="shared" si="14"/>
        <v>0</v>
      </c>
      <c r="BF26" s="924">
        <f t="shared" si="14"/>
        <v>0</v>
      </c>
      <c r="BG26" s="924">
        <f t="shared" si="14"/>
        <v>0</v>
      </c>
      <c r="BH26" s="903">
        <f t="shared" si="4"/>
        <v>2436486</v>
      </c>
    </row>
    <row r="27" spans="1:60" ht="24" customHeight="1" thickBot="1">
      <c r="A27" s="1235" t="s">
        <v>887</v>
      </c>
      <c r="B27" s="1235"/>
      <c r="C27" s="941" t="s">
        <v>955</v>
      </c>
      <c r="D27" s="941">
        <f>D26-D21</f>
        <v>-17507</v>
      </c>
      <c r="E27" s="941">
        <f t="shared" ref="E27:J27" si="15">E26-E21</f>
        <v>-89150</v>
      </c>
      <c r="F27" s="941">
        <f t="shared" si="15"/>
        <v>-385</v>
      </c>
      <c r="G27" s="941">
        <f t="shared" si="15"/>
        <v>646969</v>
      </c>
      <c r="H27" s="941">
        <f t="shared" si="15"/>
        <v>48730</v>
      </c>
      <c r="I27" s="941">
        <f t="shared" si="15"/>
        <v>23350</v>
      </c>
      <c r="J27" s="941">
        <f t="shared" si="15"/>
        <v>10000</v>
      </c>
      <c r="K27" s="1236" t="s">
        <v>888</v>
      </c>
      <c r="L27" s="1236"/>
      <c r="M27" s="916">
        <f t="shared" si="0"/>
        <v>646969</v>
      </c>
      <c r="N27" s="942">
        <v>125565</v>
      </c>
      <c r="O27" s="941">
        <f>O26-O21</f>
        <v>521404</v>
      </c>
      <c r="P27" s="924"/>
      <c r="Q27" s="943" t="s">
        <v>887</v>
      </c>
      <c r="R27" s="943"/>
      <c r="S27" s="924"/>
      <c r="T27" s="926"/>
      <c r="U27" s="926"/>
      <c r="V27" s="926"/>
      <c r="W27" s="926"/>
      <c r="X27" s="927"/>
      <c r="Y27" s="926"/>
      <c r="Z27" s="926"/>
      <c r="AA27" s="926"/>
      <c r="AB27" s="926"/>
      <c r="AC27" s="927"/>
    </row>
    <row r="28" spans="1:60" ht="10.5" customHeight="1" thickTop="1">
      <c r="A28" s="909"/>
      <c r="B28" s="909"/>
      <c r="C28" s="909"/>
      <c r="D28" s="944"/>
      <c r="E28" s="944"/>
      <c r="F28" s="944"/>
      <c r="G28" s="944"/>
      <c r="H28" s="944"/>
      <c r="I28" s="944"/>
      <c r="J28" s="944"/>
      <c r="K28" s="943"/>
      <c r="L28" s="945"/>
      <c r="M28" s="945"/>
      <c r="N28" s="945"/>
      <c r="O28" s="945"/>
      <c r="P28" s="945"/>
      <c r="S28" s="946"/>
      <c r="T28" s="947"/>
      <c r="U28" s="947"/>
      <c r="V28" s="947"/>
      <c r="W28" s="947"/>
      <c r="X28" s="948"/>
      <c r="Y28" s="926"/>
      <c r="Z28" s="926"/>
      <c r="AA28" s="926"/>
      <c r="AB28" s="926"/>
      <c r="AC28" s="927"/>
    </row>
    <row r="29" spans="1:60" ht="15.75" customHeight="1">
      <c r="A29" s="1237" t="s">
        <v>889</v>
      </c>
      <c r="B29" s="1237"/>
      <c r="C29" s="1237"/>
      <c r="D29" s="1237"/>
      <c r="E29" s="944"/>
      <c r="F29" s="944"/>
      <c r="G29" s="944"/>
      <c r="H29" s="944"/>
      <c r="I29" s="944"/>
      <c r="J29" s="944"/>
      <c r="K29" s="943"/>
      <c r="L29" s="945"/>
      <c r="M29" s="945"/>
      <c r="N29" s="945"/>
      <c r="O29" s="945"/>
      <c r="P29" s="945"/>
      <c r="U29" s="949" t="s">
        <v>14</v>
      </c>
      <c r="Y29" s="947"/>
      <c r="Z29" s="947"/>
      <c r="AA29" s="950" t="s">
        <v>22</v>
      </c>
      <c r="AB29" s="947"/>
      <c r="AC29" s="948"/>
    </row>
    <row r="30" spans="1:60" ht="16.5" customHeight="1">
      <c r="A30" s="951" t="s">
        <v>956</v>
      </c>
      <c r="B30" s="951"/>
      <c r="C30" s="909"/>
      <c r="D30" s="944"/>
      <c r="E30" s="944"/>
      <c r="F30" s="944"/>
      <c r="G30" s="944"/>
      <c r="H30" s="944"/>
      <c r="I30" s="944"/>
      <c r="J30" s="944"/>
      <c r="K30" s="943"/>
      <c r="L30" s="945"/>
      <c r="M30" s="945"/>
      <c r="N30" s="945"/>
      <c r="O30" s="945"/>
      <c r="P30" s="945"/>
    </row>
    <row r="31" spans="1:60" ht="25.5" customHeight="1" thickBot="1">
      <c r="A31" s="1238" t="s">
        <v>968</v>
      </c>
      <c r="B31" s="1238"/>
      <c r="C31" s="1238"/>
      <c r="D31" s="1238"/>
      <c r="E31" s="1238"/>
      <c r="F31" s="1238"/>
      <c r="G31" s="1238"/>
      <c r="H31" s="1238"/>
      <c r="I31" s="1238"/>
      <c r="J31" s="1238"/>
      <c r="K31" s="1239" t="s">
        <v>928</v>
      </c>
      <c r="L31" s="1239"/>
      <c r="M31" s="952"/>
      <c r="N31" s="952"/>
      <c r="O31" s="952"/>
      <c r="P31" s="952"/>
      <c r="R31" s="906"/>
    </row>
    <row r="32" spans="1:60" ht="26.25" customHeight="1" thickTop="1">
      <c r="A32" s="1221" t="s">
        <v>847</v>
      </c>
      <c r="B32" s="1221"/>
      <c r="C32" s="1221" t="s">
        <v>256</v>
      </c>
      <c r="D32" s="1221"/>
      <c r="E32" s="1221"/>
      <c r="F32" s="1221"/>
      <c r="G32" s="1221"/>
      <c r="H32" s="1221"/>
      <c r="I32" s="1221"/>
      <c r="J32" s="1221"/>
      <c r="K32" s="1240" t="s">
        <v>848</v>
      </c>
      <c r="L32" s="1240"/>
      <c r="M32" s="953"/>
      <c r="N32" s="953"/>
      <c r="O32" s="953"/>
      <c r="P32" s="953"/>
      <c r="Q32" s="954"/>
      <c r="R32" s="954"/>
    </row>
    <row r="33" spans="1:20" ht="23.25" customHeight="1">
      <c r="A33" s="1222"/>
      <c r="B33" s="1222"/>
      <c r="C33" s="910" t="s">
        <v>28</v>
      </c>
      <c r="D33" s="909" t="s">
        <v>30</v>
      </c>
      <c r="E33" s="909" t="s">
        <v>32</v>
      </c>
      <c r="F33" s="909" t="s">
        <v>34</v>
      </c>
      <c r="G33" s="909" t="s">
        <v>36</v>
      </c>
      <c r="H33" s="909" t="s">
        <v>527</v>
      </c>
      <c r="I33" s="955" t="s">
        <v>40</v>
      </c>
      <c r="J33" s="955" t="s">
        <v>345</v>
      </c>
      <c r="K33" s="1241"/>
      <c r="L33" s="1241"/>
      <c r="M33" s="953"/>
      <c r="N33" s="953"/>
      <c r="O33" s="953"/>
      <c r="P33" s="953"/>
      <c r="Q33" s="954"/>
      <c r="R33" s="954"/>
    </row>
    <row r="34" spans="1:20" ht="30.75" customHeight="1" thickBot="1">
      <c r="A34" s="1223"/>
      <c r="B34" s="1223"/>
      <c r="C34" s="912" t="s">
        <v>288</v>
      </c>
      <c r="D34" s="912" t="s">
        <v>31</v>
      </c>
      <c r="E34" s="912" t="s">
        <v>179</v>
      </c>
      <c r="F34" s="912" t="s">
        <v>35</v>
      </c>
      <c r="G34" s="912" t="s">
        <v>37</v>
      </c>
      <c r="H34" s="912" t="s">
        <v>890</v>
      </c>
      <c r="I34" s="912" t="s">
        <v>41</v>
      </c>
      <c r="J34" s="912" t="s">
        <v>8</v>
      </c>
      <c r="K34" s="1242"/>
      <c r="L34" s="1242"/>
      <c r="M34" s="953"/>
      <c r="N34" s="953"/>
      <c r="O34" s="953"/>
      <c r="P34" s="953"/>
      <c r="Q34" s="954"/>
      <c r="R34" s="954"/>
    </row>
    <row r="35" spans="1:20" ht="27" customHeight="1">
      <c r="A35" s="1227" t="s">
        <v>850</v>
      </c>
      <c r="B35" s="1227"/>
      <c r="C35" s="955">
        <v>164600</v>
      </c>
      <c r="D35" s="955">
        <v>36000</v>
      </c>
      <c r="E35" s="955" t="s">
        <v>955</v>
      </c>
      <c r="F35" s="955">
        <v>26000</v>
      </c>
      <c r="G35" s="955" t="s">
        <v>955</v>
      </c>
      <c r="H35" s="900">
        <v>155007</v>
      </c>
      <c r="I35" s="955" t="s">
        <v>955</v>
      </c>
      <c r="J35" s="955">
        <f t="shared" ref="J35:J41" si="16">SUM(I35,H35,F35,E35,D35,C35,I7,H7,O7,F7,E7,D7,C7)</f>
        <v>1591493</v>
      </c>
      <c r="K35" s="1243" t="s">
        <v>851</v>
      </c>
      <c r="L35" s="1243"/>
      <c r="M35" s="910"/>
      <c r="N35" s="910"/>
      <c r="O35" s="910"/>
      <c r="P35" s="910"/>
      <c r="Q35" s="910"/>
      <c r="R35" s="910"/>
      <c r="S35" s="956"/>
      <c r="T35" s="957"/>
    </row>
    <row r="36" spans="1:20" ht="28.5" customHeight="1">
      <c r="A36" s="1228" t="s">
        <v>852</v>
      </c>
      <c r="B36" s="955" t="s">
        <v>891</v>
      </c>
      <c r="C36" s="955">
        <v>150</v>
      </c>
      <c r="D36" s="955">
        <v>7200</v>
      </c>
      <c r="E36" s="955" t="s">
        <v>955</v>
      </c>
      <c r="F36" s="955">
        <v>6200</v>
      </c>
      <c r="G36" s="955" t="s">
        <v>955</v>
      </c>
      <c r="H36" s="900">
        <v>25002</v>
      </c>
      <c r="I36" s="955" t="s">
        <v>955</v>
      </c>
      <c r="J36" s="955">
        <f t="shared" si="16"/>
        <v>105287</v>
      </c>
      <c r="K36" s="1228" t="s">
        <v>855</v>
      </c>
      <c r="L36" s="1229" t="s">
        <v>855</v>
      </c>
      <c r="M36" s="910"/>
      <c r="N36" s="910"/>
      <c r="O36" s="910"/>
      <c r="P36" s="910"/>
      <c r="Q36" s="925"/>
      <c r="R36" s="925"/>
      <c r="S36" s="926"/>
      <c r="T36" s="957"/>
    </row>
    <row r="37" spans="1:20" ht="25.5" customHeight="1">
      <c r="A37" s="1229"/>
      <c r="B37" s="958" t="s">
        <v>856</v>
      </c>
      <c r="C37" s="955">
        <v>100</v>
      </c>
      <c r="D37" s="955">
        <v>3000</v>
      </c>
      <c r="E37" s="955" t="s">
        <v>955</v>
      </c>
      <c r="F37" s="955">
        <v>3000</v>
      </c>
      <c r="G37" s="955" t="s">
        <v>955</v>
      </c>
      <c r="H37" s="900">
        <v>400</v>
      </c>
      <c r="I37" s="955" t="s">
        <v>955</v>
      </c>
      <c r="J37" s="955">
        <f t="shared" si="16"/>
        <v>28850</v>
      </c>
      <c r="K37" s="1229"/>
      <c r="L37" s="1229"/>
      <c r="M37" s="910"/>
      <c r="N37" s="910"/>
      <c r="O37" s="910"/>
      <c r="P37" s="910"/>
      <c r="Q37" s="925"/>
      <c r="R37" s="925"/>
      <c r="T37" s="957"/>
    </row>
    <row r="38" spans="1:20" ht="17.25" customHeight="1">
      <c r="A38" s="1229"/>
      <c r="B38" s="958" t="s">
        <v>858</v>
      </c>
      <c r="C38" s="955">
        <v>250</v>
      </c>
      <c r="D38" s="955">
        <v>6000</v>
      </c>
      <c r="E38" s="955" t="s">
        <v>955</v>
      </c>
      <c r="F38" s="955">
        <v>6000</v>
      </c>
      <c r="G38" s="955" t="s">
        <v>955</v>
      </c>
      <c r="H38" s="900">
        <v>350</v>
      </c>
      <c r="I38" s="955" t="s">
        <v>955</v>
      </c>
      <c r="J38" s="955">
        <f t="shared" si="16"/>
        <v>32774</v>
      </c>
      <c r="K38" s="1229"/>
      <c r="L38" s="1229"/>
      <c r="M38" s="910"/>
      <c r="N38" s="910"/>
      <c r="O38" s="910"/>
      <c r="P38" s="910"/>
      <c r="Q38" s="925"/>
      <c r="R38" s="925"/>
      <c r="T38" s="957"/>
    </row>
    <row r="39" spans="1:20" ht="17.25" customHeight="1">
      <c r="A39" s="1229"/>
      <c r="B39" s="958" t="s">
        <v>860</v>
      </c>
      <c r="C39" s="955">
        <v>200</v>
      </c>
      <c r="D39" s="955">
        <v>3600</v>
      </c>
      <c r="E39" s="955" t="s">
        <v>955</v>
      </c>
      <c r="F39" s="955">
        <v>3600</v>
      </c>
      <c r="G39" s="955" t="s">
        <v>955</v>
      </c>
      <c r="H39" s="900">
        <v>780</v>
      </c>
      <c r="I39" s="955" t="s">
        <v>955</v>
      </c>
      <c r="J39" s="955">
        <f t="shared" si="16"/>
        <v>25708</v>
      </c>
      <c r="K39" s="1229"/>
      <c r="L39" s="1229"/>
      <c r="M39" s="910"/>
      <c r="N39" s="910"/>
      <c r="O39" s="910"/>
      <c r="P39" s="910"/>
      <c r="Q39" s="925"/>
      <c r="R39" s="925"/>
      <c r="T39" s="957"/>
    </row>
    <row r="40" spans="1:20" ht="21" customHeight="1">
      <c r="A40" s="1229"/>
      <c r="B40" s="958" t="s">
        <v>862</v>
      </c>
      <c r="C40" s="955">
        <v>3200</v>
      </c>
      <c r="D40" s="955">
        <v>1386</v>
      </c>
      <c r="E40" s="955" t="s">
        <v>955</v>
      </c>
      <c r="F40" s="955">
        <v>1200</v>
      </c>
      <c r="G40" s="955" t="s">
        <v>955</v>
      </c>
      <c r="H40" s="900">
        <v>2400</v>
      </c>
      <c r="I40" s="955" t="s">
        <v>955</v>
      </c>
      <c r="J40" s="955">
        <f t="shared" si="16"/>
        <v>65151</v>
      </c>
      <c r="K40" s="1229"/>
      <c r="L40" s="1229"/>
      <c r="M40" s="910"/>
      <c r="N40" s="910"/>
      <c r="O40" s="910"/>
      <c r="P40" s="910"/>
      <c r="Q40" s="925"/>
      <c r="R40" s="925"/>
      <c r="T40" s="957"/>
    </row>
    <row r="41" spans="1:20" ht="19.5" customHeight="1">
      <c r="A41" s="1229"/>
      <c r="B41" s="958" t="s">
        <v>452</v>
      </c>
      <c r="C41" s="955">
        <v>0</v>
      </c>
      <c r="D41" s="955">
        <v>0</v>
      </c>
      <c r="E41" s="955" t="s">
        <v>955</v>
      </c>
      <c r="F41" s="955">
        <v>0</v>
      </c>
      <c r="G41" s="955" t="s">
        <v>955</v>
      </c>
      <c r="H41" s="900">
        <v>0</v>
      </c>
      <c r="I41" s="955" t="s">
        <v>955</v>
      </c>
      <c r="J41" s="955">
        <f t="shared" si="16"/>
        <v>21369</v>
      </c>
      <c r="K41" s="1229"/>
      <c r="L41" s="1229"/>
      <c r="M41" s="910"/>
      <c r="N41" s="910"/>
      <c r="O41" s="910"/>
      <c r="P41" s="910"/>
      <c r="Q41" s="925"/>
      <c r="R41" s="925"/>
    </row>
    <row r="42" spans="1:20" ht="18" customHeight="1">
      <c r="A42" s="1229"/>
      <c r="B42" s="958" t="s">
        <v>4</v>
      </c>
      <c r="C42" s="955">
        <f>SUM(C36:C41)</f>
        <v>3900</v>
      </c>
      <c r="D42" s="955">
        <f t="shared" ref="D42:J42" si="17">SUM(D36:D41)</f>
        <v>21186</v>
      </c>
      <c r="E42" s="955" t="s">
        <v>955</v>
      </c>
      <c r="F42" s="955">
        <f t="shared" si="17"/>
        <v>20000</v>
      </c>
      <c r="G42" s="955" t="s">
        <v>955</v>
      </c>
      <c r="H42" s="900">
        <f>SUM(H36:H41)</f>
        <v>28932</v>
      </c>
      <c r="I42" s="955" t="s">
        <v>955</v>
      </c>
      <c r="J42" s="955">
        <f t="shared" si="17"/>
        <v>279139</v>
      </c>
      <c r="K42" s="1229"/>
      <c r="L42" s="1229"/>
      <c r="M42" s="910"/>
      <c r="N42" s="910"/>
      <c r="O42" s="910"/>
      <c r="P42" s="910"/>
      <c r="Q42" s="925"/>
      <c r="R42" s="925"/>
    </row>
    <row r="43" spans="1:20" ht="30.75" customHeight="1">
      <c r="A43" s="1229" t="s">
        <v>865</v>
      </c>
      <c r="B43" s="958" t="s">
        <v>866</v>
      </c>
      <c r="C43" s="955">
        <v>300</v>
      </c>
      <c r="D43" s="955">
        <v>1800</v>
      </c>
      <c r="E43" s="955" t="s">
        <v>955</v>
      </c>
      <c r="F43" s="955">
        <v>1700</v>
      </c>
      <c r="G43" s="955" t="s">
        <v>955</v>
      </c>
      <c r="H43" s="900">
        <v>2000</v>
      </c>
      <c r="I43" s="955" t="s">
        <v>955</v>
      </c>
      <c r="J43" s="955">
        <f>SUM(I43,H43,F43,E43,D43,C43,I15,H15,O15,F15,E15,D15,C15)</f>
        <v>36705</v>
      </c>
      <c r="K43" s="1229" t="s">
        <v>868</v>
      </c>
      <c r="L43" s="1229" t="s">
        <v>868</v>
      </c>
      <c r="M43" s="910"/>
      <c r="N43" s="910"/>
      <c r="O43" s="910"/>
      <c r="P43" s="910"/>
      <c r="Q43" s="925"/>
      <c r="R43" s="925"/>
    </row>
    <row r="44" spans="1:20" ht="24" customHeight="1">
      <c r="A44" s="1229"/>
      <c r="B44" s="958" t="s">
        <v>869</v>
      </c>
      <c r="C44" s="955">
        <v>250</v>
      </c>
      <c r="D44" s="955">
        <v>800</v>
      </c>
      <c r="E44" s="955" t="s">
        <v>955</v>
      </c>
      <c r="F44" s="955">
        <v>500</v>
      </c>
      <c r="G44" s="955" t="s">
        <v>955</v>
      </c>
      <c r="H44" s="900">
        <v>0</v>
      </c>
      <c r="I44" s="955" t="s">
        <v>955</v>
      </c>
      <c r="J44" s="955">
        <f>SUM(I44,H44,F44,E44,D44,C44,I16,H16,O16,F16,E16,D16,C16)</f>
        <v>13225</v>
      </c>
      <c r="K44" s="1229"/>
      <c r="L44" s="1229"/>
      <c r="M44" s="910"/>
      <c r="N44" s="910"/>
      <c r="O44" s="910"/>
      <c r="P44" s="910"/>
      <c r="Q44" s="925"/>
      <c r="R44" s="925"/>
    </row>
    <row r="45" spans="1:20" ht="33.75" customHeight="1">
      <c r="A45" s="1229"/>
      <c r="B45" s="958" t="s">
        <v>871</v>
      </c>
      <c r="C45" s="955">
        <v>0</v>
      </c>
      <c r="D45" s="955">
        <v>500</v>
      </c>
      <c r="E45" s="955" t="s">
        <v>955</v>
      </c>
      <c r="F45" s="955">
        <v>250</v>
      </c>
      <c r="G45" s="955" t="s">
        <v>955</v>
      </c>
      <c r="H45" s="900">
        <v>0</v>
      </c>
      <c r="I45" s="955" t="s">
        <v>955</v>
      </c>
      <c r="J45" s="955">
        <f>SUM(I45,H45,F45,E45,D45,C45,I17,H17,O17,F17,E17,D17,C17)</f>
        <v>22185</v>
      </c>
      <c r="K45" s="1229"/>
      <c r="L45" s="1229"/>
      <c r="M45" s="910"/>
      <c r="N45" s="910"/>
      <c r="O45" s="910"/>
      <c r="P45" s="910"/>
      <c r="Q45" s="925"/>
      <c r="R45" s="925"/>
    </row>
    <row r="46" spans="1:20" ht="32.25" customHeight="1">
      <c r="A46" s="1229"/>
      <c r="B46" s="958" t="s">
        <v>873</v>
      </c>
      <c r="C46" s="955">
        <v>2400</v>
      </c>
      <c r="D46" s="955">
        <v>28000</v>
      </c>
      <c r="E46" s="955" t="s">
        <v>955</v>
      </c>
      <c r="F46" s="955">
        <v>18000</v>
      </c>
      <c r="G46" s="955" t="s">
        <v>955</v>
      </c>
      <c r="H46" s="900">
        <v>15000</v>
      </c>
      <c r="I46" s="955" t="s">
        <v>955</v>
      </c>
      <c r="J46" s="955">
        <f>SUM(I46,H46,F46,E46,D46,C46,I18,H18,O18,F18,E18,D18,C18)</f>
        <v>818010</v>
      </c>
      <c r="K46" s="1229"/>
      <c r="L46" s="1229"/>
      <c r="M46" s="910"/>
      <c r="N46" s="910"/>
      <c r="O46" s="910"/>
      <c r="P46" s="910"/>
      <c r="Q46" s="925"/>
      <c r="R46" s="925"/>
      <c r="T46" s="903">
        <v>6000</v>
      </c>
    </row>
    <row r="47" spans="1:20" ht="21" customHeight="1">
      <c r="A47" s="1229"/>
      <c r="B47" s="958" t="s">
        <v>452</v>
      </c>
      <c r="C47" s="955">
        <v>0</v>
      </c>
      <c r="D47" s="955">
        <v>3500</v>
      </c>
      <c r="E47" s="955" t="s">
        <v>955</v>
      </c>
      <c r="F47" s="955">
        <v>2500</v>
      </c>
      <c r="G47" s="955" t="s">
        <v>955</v>
      </c>
      <c r="H47" s="900"/>
      <c r="I47" s="955" t="s">
        <v>955</v>
      </c>
      <c r="J47" s="955">
        <f>SUM(I47,H47,F47,E47,D47,C47,I19,H19,O19,F19,E19,D19,C19)</f>
        <v>36690</v>
      </c>
      <c r="K47" s="1229"/>
      <c r="L47" s="1229"/>
      <c r="M47" s="910"/>
      <c r="N47" s="910"/>
      <c r="O47" s="910"/>
      <c r="P47" s="910"/>
      <c r="Q47" s="925"/>
      <c r="R47" s="925"/>
      <c r="T47" s="903">
        <v>9000</v>
      </c>
    </row>
    <row r="48" spans="1:20" ht="18" customHeight="1" thickBot="1">
      <c r="A48" s="1230"/>
      <c r="B48" s="940" t="s">
        <v>4</v>
      </c>
      <c r="C48" s="909">
        <f>SUM(C43:C47)</f>
        <v>2950</v>
      </c>
      <c r="D48" s="909">
        <f t="shared" ref="D48:J48" si="18">SUM(D43:D47)</f>
        <v>34600</v>
      </c>
      <c r="E48" s="955" t="s">
        <v>955</v>
      </c>
      <c r="F48" s="909">
        <f t="shared" si="18"/>
        <v>22950</v>
      </c>
      <c r="G48" s="955" t="s">
        <v>955</v>
      </c>
      <c r="H48" s="901">
        <f>SUM(H43:H47)</f>
        <v>17000</v>
      </c>
      <c r="I48" s="955" t="s">
        <v>955</v>
      </c>
      <c r="J48" s="909">
        <f t="shared" si="18"/>
        <v>926815</v>
      </c>
      <c r="K48" s="1230"/>
      <c r="L48" s="1230"/>
      <c r="M48" s="910"/>
      <c r="N48" s="910"/>
      <c r="O48" s="910"/>
      <c r="P48" s="910"/>
      <c r="Q48" s="925"/>
      <c r="R48" s="925"/>
      <c r="T48" s="903">
        <f>T46+T47</f>
        <v>15000</v>
      </c>
    </row>
    <row r="49" spans="1:19" ht="20.25" customHeight="1" thickBot="1">
      <c r="A49" s="1231" t="s">
        <v>876</v>
      </c>
      <c r="B49" s="1231"/>
      <c r="C49" s="959">
        <f>C48+C42+C35</f>
        <v>171450</v>
      </c>
      <c r="D49" s="959">
        <f t="shared" ref="D49:J49" si="19">D48+D42+D35</f>
        <v>91786</v>
      </c>
      <c r="E49" s="959" t="s">
        <v>955</v>
      </c>
      <c r="F49" s="959">
        <f t="shared" si="19"/>
        <v>68950</v>
      </c>
      <c r="G49" s="959" t="s">
        <v>955</v>
      </c>
      <c r="H49" s="899">
        <f>H48+H42+H35</f>
        <v>200939</v>
      </c>
      <c r="I49" s="959" t="s">
        <v>955</v>
      </c>
      <c r="J49" s="959">
        <f t="shared" si="19"/>
        <v>2797447</v>
      </c>
      <c r="K49" s="1232" t="s">
        <v>877</v>
      </c>
      <c r="L49" s="1232"/>
      <c r="M49" s="910"/>
      <c r="N49" s="910"/>
      <c r="O49" s="910"/>
      <c r="P49" s="910"/>
      <c r="Q49" s="910"/>
      <c r="R49" s="910"/>
      <c r="S49" s="956"/>
    </row>
    <row r="50" spans="1:19" ht="15.75">
      <c r="A50" s="1227" t="s">
        <v>778</v>
      </c>
      <c r="B50" s="955" t="s">
        <v>878</v>
      </c>
      <c r="C50" s="955">
        <v>72000</v>
      </c>
      <c r="D50" s="955">
        <v>115000</v>
      </c>
      <c r="E50" s="955" t="s">
        <v>955</v>
      </c>
      <c r="F50" s="955">
        <v>117500</v>
      </c>
      <c r="G50" s="955" t="s">
        <v>955</v>
      </c>
      <c r="H50" s="900">
        <v>1500100</v>
      </c>
      <c r="I50" s="955" t="s">
        <v>955</v>
      </c>
      <c r="J50" s="955">
        <f>SUM(I50,H50,F50,E50,D50,C50,I22,H22,O22,F22,E22,D22,C22)</f>
        <v>4267676</v>
      </c>
      <c r="K50" s="939" t="s">
        <v>879</v>
      </c>
      <c r="L50" s="1228" t="s">
        <v>880</v>
      </c>
      <c r="M50" s="910"/>
      <c r="N50" s="910"/>
      <c r="O50" s="910"/>
      <c r="P50" s="910"/>
      <c r="Q50" s="910"/>
      <c r="R50" s="910"/>
      <c r="S50" s="957">
        <f>H50+100000</f>
        <v>1600100</v>
      </c>
    </row>
    <row r="51" spans="1:19" ht="15.75">
      <c r="A51" s="1233"/>
      <c r="B51" s="958" t="s">
        <v>881</v>
      </c>
      <c r="C51" s="955">
        <v>0</v>
      </c>
      <c r="D51" s="955">
        <v>0</v>
      </c>
      <c r="E51" s="955" t="s">
        <v>955</v>
      </c>
      <c r="F51" s="955">
        <v>0</v>
      </c>
      <c r="G51" s="955" t="s">
        <v>955</v>
      </c>
      <c r="H51" s="900">
        <v>20000</v>
      </c>
      <c r="I51" s="955" t="s">
        <v>955</v>
      </c>
      <c r="J51" s="955">
        <f>SUM(I51,H51,F51,E51,D51,C51,I23,H23,O23,F23,E23,D23,C23)</f>
        <v>185528</v>
      </c>
      <c r="K51" s="923" t="s">
        <v>882</v>
      </c>
      <c r="L51" s="1229"/>
      <c r="M51" s="910"/>
      <c r="N51" s="910"/>
      <c r="O51" s="910"/>
      <c r="P51" s="910"/>
      <c r="Q51" s="910"/>
      <c r="R51" s="910"/>
    </row>
    <row r="52" spans="1:19" ht="15.75">
      <c r="A52" s="1233"/>
      <c r="B52" s="929" t="s">
        <v>674</v>
      </c>
      <c r="C52" s="955">
        <v>0</v>
      </c>
      <c r="D52" s="955">
        <v>0</v>
      </c>
      <c r="E52" s="955" t="s">
        <v>955</v>
      </c>
      <c r="F52" s="955">
        <v>0</v>
      </c>
      <c r="G52" s="955" t="s">
        <v>955</v>
      </c>
      <c r="H52" s="900">
        <v>0</v>
      </c>
      <c r="I52" s="955" t="s">
        <v>955</v>
      </c>
      <c r="J52" s="955">
        <f>SUM(I52,H52,F52,E52,D52,C52,I24,H24,O24,F24,E24,D24,C24)</f>
        <v>33450</v>
      </c>
      <c r="K52" s="923" t="s">
        <v>883</v>
      </c>
      <c r="L52" s="1229"/>
      <c r="M52" s="910"/>
      <c r="N52" s="910"/>
      <c r="O52" s="910"/>
      <c r="P52" s="910"/>
      <c r="Q52" s="910"/>
      <c r="R52" s="910"/>
    </row>
    <row r="53" spans="1:19" ht="23.25" customHeight="1">
      <c r="A53" s="1233"/>
      <c r="B53" s="958" t="s">
        <v>452</v>
      </c>
      <c r="C53" s="955">
        <v>0</v>
      </c>
      <c r="D53" s="955">
        <v>0</v>
      </c>
      <c r="E53" s="955" t="s">
        <v>955</v>
      </c>
      <c r="F53" s="955">
        <v>0</v>
      </c>
      <c r="G53" s="955" t="s">
        <v>955</v>
      </c>
      <c r="H53" s="900">
        <v>130</v>
      </c>
      <c r="I53" s="955" t="s">
        <v>955</v>
      </c>
      <c r="J53" s="955">
        <f>SUM(I53,H53,F53,E53,D53,C53,I25,H25,O25,F25,E25,D25,C25)</f>
        <v>88840</v>
      </c>
      <c r="K53" s="923" t="s">
        <v>885</v>
      </c>
      <c r="L53" s="1229"/>
      <c r="M53" s="910"/>
      <c r="N53" s="910"/>
      <c r="O53" s="910"/>
      <c r="P53" s="910"/>
      <c r="Q53" s="910"/>
      <c r="R53" s="910"/>
    </row>
    <row r="54" spans="1:19" ht="20.25" customHeight="1" thickBot="1">
      <c r="A54" s="1234" t="s">
        <v>676</v>
      </c>
      <c r="B54" s="1234"/>
      <c r="C54" s="955">
        <f>SUM(C50:C53)</f>
        <v>72000</v>
      </c>
      <c r="D54" s="955">
        <f t="shared" ref="D54:J54" si="20">SUM(D50:D53)</f>
        <v>115000</v>
      </c>
      <c r="E54" s="955" t="s">
        <v>955</v>
      </c>
      <c r="F54" s="955">
        <f t="shared" si="20"/>
        <v>117500</v>
      </c>
      <c r="G54" s="955" t="s">
        <v>955</v>
      </c>
      <c r="H54" s="900">
        <f t="shared" ref="H54" si="21">SUM(H50:H53)</f>
        <v>1520230</v>
      </c>
      <c r="I54" s="955" t="s">
        <v>955</v>
      </c>
      <c r="J54" s="955">
        <f t="shared" si="20"/>
        <v>4575494</v>
      </c>
      <c r="K54" s="1222" t="s">
        <v>886</v>
      </c>
      <c r="L54" s="1222"/>
      <c r="M54" s="909"/>
      <c r="N54" s="909"/>
      <c r="O54" s="909"/>
      <c r="P54" s="909"/>
      <c r="Q54" s="909"/>
      <c r="R54" s="909"/>
    </row>
    <row r="55" spans="1:19" ht="22.5" customHeight="1" thickBot="1">
      <c r="A55" s="1235" t="s">
        <v>887</v>
      </c>
      <c r="B55" s="1235"/>
      <c r="C55" s="960">
        <f>C54-C49</f>
        <v>-99450</v>
      </c>
      <c r="D55" s="960">
        <f>D54-D49</f>
        <v>23214</v>
      </c>
      <c r="E55" s="960" t="s">
        <v>955</v>
      </c>
      <c r="F55" s="960">
        <f>F54-F49</f>
        <v>48550</v>
      </c>
      <c r="G55" s="960" t="s">
        <v>955</v>
      </c>
      <c r="H55" s="960">
        <f t="shared" ref="H55:J55" si="22">H54-H49</f>
        <v>1319291</v>
      </c>
      <c r="I55" s="960" t="s">
        <v>955</v>
      </c>
      <c r="J55" s="960">
        <f t="shared" si="22"/>
        <v>1778047</v>
      </c>
      <c r="K55" s="1236" t="s">
        <v>888</v>
      </c>
      <c r="L55" s="1236"/>
      <c r="M55" s="943"/>
      <c r="N55" s="943"/>
      <c r="O55" s="943"/>
      <c r="P55" s="943"/>
      <c r="Q55" s="961"/>
      <c r="R55" s="961"/>
      <c r="S55" s="962"/>
    </row>
    <row r="56" spans="1:19" ht="16.5" thickTop="1">
      <c r="A56" s="945"/>
      <c r="B56" s="945"/>
      <c r="C56" s="945"/>
      <c r="D56" s="945"/>
      <c r="E56" s="945"/>
      <c r="F56" s="945"/>
      <c r="G56" s="945"/>
      <c r="H56" s="945"/>
      <c r="I56" s="945"/>
      <c r="J56" s="945"/>
      <c r="K56" s="945"/>
      <c r="L56" s="945"/>
      <c r="M56" s="945"/>
      <c r="N56" s="945"/>
      <c r="O56" s="945"/>
      <c r="P56" s="945"/>
    </row>
    <row r="57" spans="1:19" ht="15" customHeight="1">
      <c r="A57" s="1237" t="s">
        <v>889</v>
      </c>
      <c r="B57" s="1237"/>
      <c r="C57" s="1237"/>
      <c r="D57" s="1237"/>
      <c r="E57" s="945"/>
      <c r="F57" s="945"/>
      <c r="G57" s="945"/>
      <c r="H57" s="945"/>
      <c r="I57" s="945"/>
      <c r="J57" s="945"/>
      <c r="K57" s="945"/>
      <c r="L57" s="945"/>
      <c r="M57" s="945"/>
      <c r="N57" s="945"/>
      <c r="O57" s="945"/>
      <c r="P57" s="945"/>
    </row>
    <row r="58" spans="1:19" ht="15.75">
      <c r="A58" s="1244" t="s">
        <v>956</v>
      </c>
      <c r="B58" s="1244"/>
      <c r="C58" s="1244"/>
      <c r="D58" s="1244"/>
      <c r="E58" s="945"/>
      <c r="F58" s="945"/>
      <c r="G58" s="945"/>
      <c r="H58" s="945"/>
      <c r="I58" s="945"/>
      <c r="J58" s="945"/>
      <c r="K58" s="945"/>
      <c r="L58" s="945"/>
      <c r="M58" s="945"/>
      <c r="N58" s="945"/>
      <c r="O58" s="945"/>
      <c r="P58" s="945"/>
    </row>
    <row r="59" spans="1:19" ht="15.75">
      <c r="A59" s="945"/>
      <c r="B59" s="945"/>
      <c r="C59" s="945"/>
      <c r="D59" s="945"/>
      <c r="E59" s="945"/>
      <c r="F59" s="945"/>
      <c r="G59" s="945"/>
      <c r="H59" s="945"/>
      <c r="I59" s="945"/>
      <c r="J59" s="945"/>
      <c r="K59" s="945"/>
      <c r="L59" s="945"/>
      <c r="M59" s="945"/>
      <c r="N59" s="945"/>
      <c r="O59" s="945"/>
      <c r="P59" s="945"/>
    </row>
    <row r="60" spans="1:19">
      <c r="A60" s="963"/>
      <c r="B60" s="963"/>
      <c r="C60" s="963"/>
      <c r="D60" s="963"/>
      <c r="E60" s="963"/>
      <c r="F60" s="963"/>
      <c r="G60" s="963"/>
      <c r="H60" s="963"/>
      <c r="I60" s="963"/>
      <c r="J60" s="963"/>
      <c r="K60" s="963"/>
    </row>
  </sheetData>
  <dataConsolidate/>
  <mergeCells count="44">
    <mergeCell ref="A55:B55"/>
    <mergeCell ref="K55:L55"/>
    <mergeCell ref="A57:D57"/>
    <mergeCell ref="A58:D58"/>
    <mergeCell ref="A49:B49"/>
    <mergeCell ref="K49:L49"/>
    <mergeCell ref="A50:A53"/>
    <mergeCell ref="L50:L53"/>
    <mergeCell ref="A54:B54"/>
    <mergeCell ref="K54:L54"/>
    <mergeCell ref="A43:A48"/>
    <mergeCell ref="K43:K48"/>
    <mergeCell ref="L43:L48"/>
    <mergeCell ref="A27:B27"/>
    <mergeCell ref="K27:L27"/>
    <mergeCell ref="A29:D29"/>
    <mergeCell ref="A31:J31"/>
    <mergeCell ref="K31:L31"/>
    <mergeCell ref="A32:B34"/>
    <mergeCell ref="C32:J32"/>
    <mergeCell ref="K32:L34"/>
    <mergeCell ref="A35:B35"/>
    <mergeCell ref="K35:L35"/>
    <mergeCell ref="A36:A42"/>
    <mergeCell ref="K36:K42"/>
    <mergeCell ref="L36:L42"/>
    <mergeCell ref="A21:B21"/>
    <mergeCell ref="K21:L21"/>
    <mergeCell ref="A22:A25"/>
    <mergeCell ref="L22:L25"/>
    <mergeCell ref="A26:B26"/>
    <mergeCell ref="K26:L26"/>
    <mergeCell ref="A7:B7"/>
    <mergeCell ref="K7:L7"/>
    <mergeCell ref="A8:A14"/>
    <mergeCell ref="L8:L14"/>
    <mergeCell ref="A15:A20"/>
    <mergeCell ref="L15:L20"/>
    <mergeCell ref="A1:L1"/>
    <mergeCell ref="A2:L2"/>
    <mergeCell ref="A3:J3"/>
    <mergeCell ref="A4:B6"/>
    <mergeCell ref="D4:J4"/>
    <mergeCell ref="K4:L6"/>
  </mergeCells>
  <printOptions horizontalCentered="1"/>
  <pageMargins left="0.39370078740157483" right="0.39370078740157483" top="0.59055118110236227" bottom="0.39370078740157483" header="0.59055118110236227" footer="0.39370078740157483"/>
  <pageSetup paperSize="9" scale="65" firstPageNumber="48" orientation="landscape" useFirstPageNumber="1" horizontalDpi="300" verticalDpi="300" r:id="rId1"/>
  <rowBreaks count="1" manualBreakCount="1">
    <brk id="3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53</vt:i4>
      </vt:variant>
    </vt:vector>
  </HeadingPairs>
  <TitlesOfParts>
    <vt:vector size="116" baseType="lpstr">
      <vt:lpstr>فاصل  (7)</vt:lpstr>
      <vt:lpstr>2 </vt:lpstr>
      <vt:lpstr>3 </vt:lpstr>
      <vt:lpstr>4.</vt:lpstr>
      <vt:lpstr>5</vt:lpstr>
      <vt:lpstr>6</vt:lpstr>
      <vt:lpstr>7</vt:lpstr>
      <vt:lpstr>8</vt:lpstr>
      <vt:lpstr>9 (2)</vt:lpstr>
      <vt:lpstr>10 (2)</vt:lpstr>
      <vt:lpstr>فاصل  (8)</vt:lpstr>
      <vt:lpstr>11</vt:lpstr>
      <vt:lpstr>ج12</vt:lpstr>
      <vt:lpstr>ج13</vt:lpstr>
      <vt:lpstr>ج14</vt:lpstr>
      <vt:lpstr>ج15</vt:lpstr>
      <vt:lpstr>ج16</vt:lpstr>
      <vt:lpstr>ج17</vt:lpstr>
      <vt:lpstr>ج18</vt:lpstr>
      <vt:lpstr>فاصل  (9)</vt:lpstr>
      <vt:lpstr>ج19</vt:lpstr>
      <vt:lpstr>ج20</vt:lpstr>
      <vt:lpstr>ج21</vt:lpstr>
      <vt:lpstr>22ج</vt:lpstr>
      <vt:lpstr>ج23</vt:lpstr>
      <vt:lpstr>ج24</vt:lpstr>
      <vt:lpstr>الراتب التقاعدي </vt:lpstr>
      <vt:lpstr>26ج</vt:lpstr>
      <vt:lpstr>ج27</vt:lpstr>
      <vt:lpstr>ج28</vt:lpstr>
      <vt:lpstr>الموجودات الثابتة (4)</vt:lpstr>
      <vt:lpstr>ايرادات  30</vt:lpstr>
      <vt:lpstr>فاصل  (10)</vt:lpstr>
      <vt:lpstr>31</vt:lpstr>
      <vt:lpstr>32</vt:lpstr>
      <vt:lpstr>ج33</vt:lpstr>
      <vt:lpstr>الداخلين</vt:lpstr>
      <vt:lpstr>المغادرين35</vt:lpstr>
      <vt:lpstr>العاملين36 </vt:lpstr>
      <vt:lpstr>عاملين37</vt:lpstr>
      <vt:lpstr>فاصل  (12)</vt:lpstr>
      <vt:lpstr>38 (2)</vt:lpstr>
      <vt:lpstr>39 (2)</vt:lpstr>
      <vt:lpstr>40 (2)</vt:lpstr>
      <vt:lpstr>41 (2)</vt:lpstr>
      <vt:lpstr>ج42 (2)</vt:lpstr>
      <vt:lpstr>ج43 (2)</vt:lpstr>
      <vt:lpstr>44ج (2)</vt:lpstr>
      <vt:lpstr>(16)</vt:lpstr>
      <vt:lpstr>(17)</vt:lpstr>
      <vt:lpstr>فاصل  (11)</vt:lpstr>
      <vt:lpstr>شبكه الحماية47</vt:lpstr>
      <vt:lpstr>فئات الشمول </vt:lpstr>
      <vt:lpstr>تابع</vt:lpstr>
      <vt:lpstr>49</vt:lpstr>
      <vt:lpstr>فاصل  (13)</vt:lpstr>
      <vt:lpstr>50</vt:lpstr>
      <vt:lpstr>51</vt:lpstr>
      <vt:lpstr>52</vt:lpstr>
      <vt:lpstr>53</vt:lpstr>
      <vt:lpstr>54</vt:lpstr>
      <vt:lpstr>55</vt:lpstr>
      <vt:lpstr>Sheet10</vt:lpstr>
      <vt:lpstr>'(16)'!Print_Area</vt:lpstr>
      <vt:lpstr>'(17)'!Print_Area</vt:lpstr>
      <vt:lpstr>'10 (2)'!Print_Area</vt:lpstr>
      <vt:lpstr>'11'!Print_Area</vt:lpstr>
      <vt:lpstr>'2 '!Print_Area</vt:lpstr>
      <vt:lpstr>'22ج'!Print_Area</vt:lpstr>
      <vt:lpstr>'26ج'!Print_Area</vt:lpstr>
      <vt:lpstr>'3 '!Print_Area</vt:lpstr>
      <vt:lpstr>'31'!Print_Area</vt:lpstr>
      <vt:lpstr>'32'!Print_Area</vt:lpstr>
      <vt:lpstr>'38 (2)'!Print_Area</vt:lpstr>
      <vt:lpstr>'39 (2)'!Print_Area</vt:lpstr>
      <vt:lpstr>'4.'!Print_Area</vt:lpstr>
      <vt:lpstr>'40 (2)'!Print_Area</vt:lpstr>
      <vt:lpstr>'41 (2)'!Print_Area</vt:lpstr>
      <vt:lpstr>'49'!Print_Area</vt:lpstr>
      <vt:lpstr>'5'!Print_Area</vt:lpstr>
      <vt:lpstr>'50'!Print_Area</vt:lpstr>
      <vt:lpstr>'6'!Print_Area</vt:lpstr>
      <vt:lpstr>'7'!Print_Area</vt:lpstr>
      <vt:lpstr>'8'!Print_Area</vt:lpstr>
      <vt:lpstr>'9 (2)'!Print_Area</vt:lpstr>
      <vt:lpstr>الداخلين!Print_Area</vt:lpstr>
      <vt:lpstr>'الراتب التقاعدي '!Print_Area</vt:lpstr>
      <vt:lpstr>'العاملين36 '!Print_Area</vt:lpstr>
      <vt:lpstr>المغادرين35!Print_Area</vt:lpstr>
      <vt:lpstr>'الموجودات الثابتة (4)'!Print_Area</vt:lpstr>
      <vt:lpstr>'ايرادات  30'!Print_Area</vt:lpstr>
      <vt:lpstr>تابع!Print_Area</vt:lpstr>
      <vt:lpstr>ج12!Print_Area</vt:lpstr>
      <vt:lpstr>ج13!Print_Area</vt:lpstr>
      <vt:lpstr>ج14!Print_Area</vt:lpstr>
      <vt:lpstr>ج15!Print_Area</vt:lpstr>
      <vt:lpstr>ج17!Print_Area</vt:lpstr>
      <vt:lpstr>ج18!Print_Area</vt:lpstr>
      <vt:lpstr>ج19!Print_Area</vt:lpstr>
      <vt:lpstr>ج21!Print_Area</vt:lpstr>
      <vt:lpstr>ج23!Print_Area</vt:lpstr>
      <vt:lpstr>ج24!Print_Area</vt:lpstr>
      <vt:lpstr>ج27!Print_Area</vt:lpstr>
      <vt:lpstr>ج28!Print_Area</vt:lpstr>
      <vt:lpstr>ج33!Print_Area</vt:lpstr>
      <vt:lpstr>'ج42 (2)'!Print_Area</vt:lpstr>
      <vt:lpstr>'ج43 (2)'!Print_Area</vt:lpstr>
      <vt:lpstr>'شبكه الحماية47'!Print_Area</vt:lpstr>
      <vt:lpstr>عاملين37!Print_Area</vt:lpstr>
      <vt:lpstr>'فاصل  (10)'!Print_Area</vt:lpstr>
      <vt:lpstr>'فاصل  (11)'!Print_Area</vt:lpstr>
      <vt:lpstr>'فاصل  (12)'!Print_Area</vt:lpstr>
      <vt:lpstr>'فاصل  (13)'!Print_Area</vt:lpstr>
      <vt:lpstr>'فاصل  (7)'!Print_Area</vt:lpstr>
      <vt:lpstr>'فاصل  (8)'!Print_Area</vt:lpstr>
      <vt:lpstr>'فاصل  (9)'!Print_Area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Nagim Mohammed</cp:lastModifiedBy>
  <cp:lastPrinted>2021-11-16T05:51:13Z</cp:lastPrinted>
  <dcterms:created xsi:type="dcterms:W3CDTF">2021-03-06T18:04:55Z</dcterms:created>
  <dcterms:modified xsi:type="dcterms:W3CDTF">2022-06-19T05:20:01Z</dcterms:modified>
</cp:coreProperties>
</file>